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力\Documents\パソコンクラブ\相談会\相談会Webデータ\"/>
    </mc:Choice>
  </mc:AlternateContent>
  <bookViews>
    <workbookView xWindow="0" yWindow="0" windowWidth="20490" windowHeight="7530"/>
  </bookViews>
  <sheets>
    <sheet name="相談会集計" sheetId="1" r:id="rId1"/>
    <sheet name="相談会属性" sheetId="2" r:id="rId2"/>
    <sheet name="特記事項" sheetId="3" r:id="rId3"/>
  </sheets>
  <definedNames>
    <definedName name="_xlnm._FilterDatabase" localSheetId="0" hidden="1">相談会集計!$A$1:$V$77</definedName>
    <definedName name="_xlnm._FilterDatabase" localSheetId="1" hidden="1">相談会属性!$A$1:$S$78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8" i="2" l="1"/>
  <c r="U55" i="1" l="1"/>
  <c r="M118" i="2" l="1"/>
  <c r="D47" i="2" l="1"/>
  <c r="L118" i="2" l="1"/>
  <c r="K118" i="2" l="1"/>
  <c r="U36" i="1" l="1"/>
  <c r="J118" i="2" l="1"/>
  <c r="I118" i="2" l="1"/>
  <c r="U28" i="1"/>
  <c r="H118" i="2" l="1"/>
  <c r="U22" i="1" l="1"/>
  <c r="U23" i="1"/>
  <c r="U24" i="1"/>
  <c r="U25" i="1"/>
  <c r="U26" i="1"/>
  <c r="U27" i="1"/>
  <c r="U29" i="1"/>
  <c r="U30" i="1"/>
  <c r="U31" i="1"/>
  <c r="U32" i="1"/>
  <c r="U33" i="1"/>
  <c r="U34" i="1"/>
  <c r="U35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P116" i="2" l="1"/>
  <c r="P117" i="2"/>
  <c r="P115" i="2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G118" i="2" l="1"/>
  <c r="U21" i="1"/>
  <c r="H21" i="1"/>
  <c r="U20" i="1"/>
  <c r="D19" i="2" l="1"/>
  <c r="D20" i="2"/>
  <c r="D21" i="2"/>
  <c r="D22" i="2"/>
  <c r="D23" i="2"/>
  <c r="D24" i="2"/>
  <c r="D25" i="2"/>
  <c r="D26" i="2"/>
  <c r="D27" i="2"/>
  <c r="D29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18" i="2"/>
  <c r="C74" i="1"/>
  <c r="C75" i="1"/>
  <c r="B5" i="2" l="1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4" i="2"/>
  <c r="C75" i="2"/>
  <c r="C76" i="2"/>
  <c r="AH118" i="2"/>
  <c r="AG118" i="2"/>
  <c r="AF118" i="2"/>
  <c r="AE118" i="2"/>
  <c r="AD118" i="2"/>
  <c r="AC118" i="2"/>
  <c r="AB118" i="2"/>
  <c r="AA118" i="2"/>
  <c r="Z118" i="2"/>
  <c r="Y118" i="2"/>
  <c r="X118" i="2"/>
  <c r="W118" i="2"/>
  <c r="AH117" i="2"/>
  <c r="AG117" i="2"/>
  <c r="AF117" i="2"/>
  <c r="AE117" i="2"/>
  <c r="AD117" i="2"/>
  <c r="AC117" i="2"/>
  <c r="AB117" i="2"/>
  <c r="AA117" i="2"/>
  <c r="Z117" i="2"/>
  <c r="Y117" i="2"/>
  <c r="X117" i="2"/>
  <c r="W117" i="2"/>
  <c r="AH116" i="2"/>
  <c r="AH119" i="2" s="1"/>
  <c r="AG116" i="2"/>
  <c r="AF116" i="2"/>
  <c r="AF119" i="2" s="1"/>
  <c r="AE116" i="2"/>
  <c r="AD116" i="2"/>
  <c r="AD119" i="2" s="1"/>
  <c r="AC116" i="2"/>
  <c r="AB116" i="2"/>
  <c r="AB119" i="2" s="1"/>
  <c r="AA116" i="2"/>
  <c r="Z116" i="2"/>
  <c r="Z119" i="2" s="1"/>
  <c r="Y116" i="2"/>
  <c r="X116" i="2"/>
  <c r="X119" i="2" s="1"/>
  <c r="W116" i="2"/>
  <c r="S77" i="2"/>
  <c r="R77" i="2"/>
  <c r="Q77" i="2"/>
  <c r="P92" i="2" s="1"/>
  <c r="P77" i="2"/>
  <c r="O77" i="2"/>
  <c r="N92" i="2" s="1"/>
  <c r="N77" i="2"/>
  <c r="M77" i="2"/>
  <c r="L77" i="2"/>
  <c r="K77" i="2"/>
  <c r="K92" i="2" s="1"/>
  <c r="J77" i="2"/>
  <c r="I77" i="2"/>
  <c r="I92" i="2" s="1"/>
  <c r="H77" i="2"/>
  <c r="G77" i="2"/>
  <c r="G92" i="2" s="1"/>
  <c r="F77" i="2"/>
  <c r="E77" i="2"/>
  <c r="C92" i="2" s="1"/>
  <c r="B77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F116" i="2" s="1"/>
  <c r="U17" i="2"/>
  <c r="U16" i="2"/>
  <c r="U15" i="2"/>
  <c r="F117" i="2" s="1"/>
  <c r="U14" i="2"/>
  <c r="U13" i="2"/>
  <c r="E116" i="2" s="1"/>
  <c r="U12" i="2"/>
  <c r="U11" i="2"/>
  <c r="E117" i="2" s="1"/>
  <c r="A5" i="2"/>
  <c r="A6" i="2" s="1"/>
  <c r="A7" i="2" s="1"/>
  <c r="A8" i="2" s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B76" i="1"/>
  <c r="C73" i="1"/>
  <c r="C74" i="2" s="1"/>
  <c r="C72" i="1"/>
  <c r="C73" i="2" s="1"/>
  <c r="C71" i="1"/>
  <c r="C72" i="2" s="1"/>
  <c r="C70" i="1"/>
  <c r="C71" i="2" s="1"/>
  <c r="C69" i="1"/>
  <c r="C70" i="2" s="1"/>
  <c r="C68" i="1"/>
  <c r="C69" i="2" s="1"/>
  <c r="C67" i="1"/>
  <c r="C68" i="2" s="1"/>
  <c r="C66" i="1"/>
  <c r="C67" i="2" s="1"/>
  <c r="C65" i="1"/>
  <c r="C66" i="2" s="1"/>
  <c r="C64" i="1"/>
  <c r="C65" i="2" s="1"/>
  <c r="C63" i="1"/>
  <c r="C64" i="2" s="1"/>
  <c r="C62" i="1"/>
  <c r="C63" i="2" s="1"/>
  <c r="C61" i="1"/>
  <c r="C62" i="2" s="1"/>
  <c r="C61" i="2"/>
  <c r="C60" i="2"/>
  <c r="C59" i="2"/>
  <c r="C58" i="2"/>
  <c r="C57" i="2"/>
  <c r="C55" i="1"/>
  <c r="C56" i="2" s="1"/>
  <c r="C54" i="1"/>
  <c r="C55" i="2" s="1"/>
  <c r="C53" i="1"/>
  <c r="C54" i="2" s="1"/>
  <c r="C52" i="1"/>
  <c r="C53" i="2" s="1"/>
  <c r="C51" i="1"/>
  <c r="C52" i="2" s="1"/>
  <c r="C50" i="1"/>
  <c r="C51" i="2" s="1"/>
  <c r="C49" i="1"/>
  <c r="C50" i="2" s="1"/>
  <c r="C48" i="1"/>
  <c r="C49" i="2" s="1"/>
  <c r="C47" i="1"/>
  <c r="C48" i="2" s="1"/>
  <c r="C46" i="1"/>
  <c r="C47" i="2" s="1"/>
  <c r="C45" i="1"/>
  <c r="C46" i="2" s="1"/>
  <c r="C44" i="1"/>
  <c r="C45" i="2" s="1"/>
  <c r="C43" i="1"/>
  <c r="C44" i="2" s="1"/>
  <c r="C42" i="1"/>
  <c r="C43" i="2" s="1"/>
  <c r="C41" i="1"/>
  <c r="C42" i="2" s="1"/>
  <c r="C40" i="1"/>
  <c r="C41" i="2" s="1"/>
  <c r="C39" i="1"/>
  <c r="C40" i="2" s="1"/>
  <c r="C38" i="1"/>
  <c r="C39" i="2" s="1"/>
  <c r="C37" i="1"/>
  <c r="C38" i="2" s="1"/>
  <c r="C36" i="1"/>
  <c r="C37" i="2" s="1"/>
  <c r="C35" i="1"/>
  <c r="C36" i="2" s="1"/>
  <c r="C34" i="1"/>
  <c r="C35" i="2" s="1"/>
  <c r="C33" i="1"/>
  <c r="C34" i="2" s="1"/>
  <c r="C32" i="1"/>
  <c r="C33" i="2" s="1"/>
  <c r="C31" i="1"/>
  <c r="C32" i="2" s="1"/>
  <c r="C30" i="1"/>
  <c r="C31" i="2" s="1"/>
  <c r="C29" i="1"/>
  <c r="C30" i="2" s="1"/>
  <c r="C28" i="1"/>
  <c r="C29" i="2" s="1"/>
  <c r="C27" i="1"/>
  <c r="C28" i="2" s="1"/>
  <c r="C26" i="1"/>
  <c r="C27" i="2" s="1"/>
  <c r="C25" i="1"/>
  <c r="C26" i="2" s="1"/>
  <c r="C24" i="1"/>
  <c r="C25" i="2" s="1"/>
  <c r="C23" i="1"/>
  <c r="C24" i="2" s="1"/>
  <c r="C22" i="1"/>
  <c r="C23" i="2" s="1"/>
  <c r="C21" i="1"/>
  <c r="C22" i="2" s="1"/>
  <c r="C20" i="1"/>
  <c r="C21" i="2" s="1"/>
  <c r="C19" i="1"/>
  <c r="C20" i="2" s="1"/>
  <c r="C18" i="1"/>
  <c r="C19" i="2" s="1"/>
  <c r="C17" i="1"/>
  <c r="C16" i="1"/>
  <c r="C17" i="2" s="1"/>
  <c r="C15" i="1"/>
  <c r="C16" i="2" s="1"/>
  <c r="C14" i="1"/>
  <c r="C15" i="2" s="1"/>
  <c r="C13" i="1"/>
  <c r="C14" i="2" s="1"/>
  <c r="C12" i="1"/>
  <c r="C13" i="2" s="1"/>
  <c r="C11" i="1"/>
  <c r="C12" i="2" s="1"/>
  <c r="C10" i="1"/>
  <c r="C11" i="2" s="1"/>
  <c r="C9" i="1"/>
  <c r="C10" i="2" s="1"/>
  <c r="C8" i="1"/>
  <c r="C9" i="2" s="1"/>
  <c r="C7" i="1"/>
  <c r="C8" i="2" s="1"/>
  <c r="C6" i="1"/>
  <c r="C7" i="2" s="1"/>
  <c r="C5" i="1"/>
  <c r="C6" i="2" s="1"/>
  <c r="C4" i="1"/>
  <c r="C5" i="2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C3" i="1"/>
  <c r="C4" i="2" s="1"/>
  <c r="R92" i="2" l="1"/>
  <c r="S78" i="2"/>
  <c r="Q78" i="2"/>
  <c r="O78" i="2"/>
  <c r="R78" i="2"/>
  <c r="P78" i="2"/>
  <c r="N78" i="2"/>
  <c r="I77" i="1"/>
  <c r="K77" i="1"/>
  <c r="M77" i="1"/>
  <c r="O77" i="1"/>
  <c r="Q77" i="1"/>
  <c r="S77" i="1"/>
  <c r="F77" i="1"/>
  <c r="F85" i="2"/>
  <c r="J85" i="2"/>
  <c r="C18" i="2"/>
  <c r="G83" i="2" s="1"/>
  <c r="N85" i="2"/>
  <c r="J77" i="1"/>
  <c r="L77" i="1"/>
  <c r="N77" i="1"/>
  <c r="P77" i="1"/>
  <c r="R77" i="1"/>
  <c r="T77" i="1"/>
  <c r="G77" i="1"/>
  <c r="AI117" i="2"/>
  <c r="AI118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W119" i="2"/>
  <c r="Y119" i="2"/>
  <c r="AA119" i="2"/>
  <c r="AC119" i="2"/>
  <c r="AE119" i="2"/>
  <c r="AG119" i="2"/>
  <c r="Q92" i="2"/>
  <c r="D92" i="2"/>
  <c r="J92" i="2"/>
  <c r="O92" i="2"/>
  <c r="D118" i="2"/>
  <c r="E118" i="2"/>
  <c r="P118" i="2" s="1"/>
  <c r="F115" i="2"/>
  <c r="F118" i="2" s="1"/>
  <c r="D83" i="2"/>
  <c r="H92" i="2"/>
  <c r="M92" i="2"/>
  <c r="AI116" i="2"/>
  <c r="E83" i="2"/>
  <c r="M83" i="2" l="1"/>
  <c r="K83" i="2"/>
  <c r="Q117" i="2" s="1"/>
  <c r="I83" i="2"/>
  <c r="H83" i="2"/>
  <c r="L83" i="2"/>
  <c r="C83" i="2"/>
  <c r="Q115" i="2" s="1"/>
  <c r="AI119" i="2"/>
  <c r="R85" i="2"/>
  <c r="Q116" i="2"/>
  <c r="F83" i="2"/>
  <c r="AJ117" i="2"/>
  <c r="AJ118" i="2" l="1"/>
  <c r="Q83" i="2"/>
  <c r="N83" i="2"/>
  <c r="J83" i="2"/>
  <c r="O83" i="2"/>
  <c r="AJ119" i="2" s="1"/>
  <c r="AJ116" i="2"/>
  <c r="P83" i="2"/>
  <c r="R83" i="2" l="1"/>
  <c r="J78" i="2" s="1"/>
  <c r="Q118" i="2"/>
  <c r="Q87" i="2"/>
  <c r="F78" i="2" l="1"/>
  <c r="G78" i="2"/>
  <c r="H78" i="2"/>
  <c r="E78" i="2"/>
  <c r="K78" i="2"/>
  <c r="I78" i="2"/>
  <c r="Q86" i="2"/>
</calcChain>
</file>

<file path=xl/sharedStrings.xml><?xml version="1.0" encoding="utf-8"?>
<sst xmlns="http://schemas.openxmlformats.org/spreadsheetml/2006/main" count="565" uniqueCount="305">
  <si>
    <t>日付</t>
  </si>
  <si>
    <t>実施場所</t>
  </si>
  <si>
    <t>グループ</t>
  </si>
  <si>
    <t>講師数</t>
  </si>
  <si>
    <t>参加者</t>
  </si>
  <si>
    <t>パソコンの基礎</t>
  </si>
  <si>
    <t>デスクトップ整理</t>
  </si>
  <si>
    <t>セキュリティ</t>
  </si>
  <si>
    <t>ワード</t>
  </si>
  <si>
    <t>エクセル</t>
  </si>
  <si>
    <t>インターネット</t>
  </si>
  <si>
    <t>Ｅメール</t>
  </si>
  <si>
    <t>はがき</t>
  </si>
  <si>
    <t>映像・音楽メディア</t>
  </si>
  <si>
    <t>周辺接続　　機器</t>
  </si>
  <si>
    <t>デジカメ</t>
  </si>
  <si>
    <t>その他</t>
  </si>
  <si>
    <t>相談件数</t>
  </si>
  <si>
    <t>6</t>
  </si>
  <si>
    <t>19</t>
  </si>
  <si>
    <t>16</t>
  </si>
  <si>
    <t>14</t>
  </si>
  <si>
    <t>初めて</t>
  </si>
  <si>
    <t>再来訪</t>
  </si>
  <si>
    <t>合計</t>
  </si>
  <si>
    <t>北</t>
  </si>
  <si>
    <t xml:space="preserve"> 地区文化センター</t>
  </si>
  <si>
    <t>東</t>
  </si>
  <si>
    <t>公</t>
  </si>
  <si>
    <t>4月4日</t>
  </si>
  <si>
    <t>D</t>
  </si>
  <si>
    <t>A</t>
  </si>
  <si>
    <t>東地区</t>
  </si>
  <si>
    <t>Dグループ</t>
  </si>
  <si>
    <t>ｃ</t>
  </si>
  <si>
    <t>4月7日</t>
  </si>
  <si>
    <t>C</t>
  </si>
  <si>
    <t>公民館</t>
  </si>
  <si>
    <t>9</t>
  </si>
  <si>
    <t>5</t>
  </si>
  <si>
    <t>4月17日</t>
  </si>
  <si>
    <t>北地区</t>
  </si>
  <si>
    <t>1</t>
  </si>
  <si>
    <t>0</t>
  </si>
  <si>
    <t>4月21日</t>
  </si>
  <si>
    <t>4月23日</t>
  </si>
  <si>
    <t xml:space="preserve"> 0</t>
  </si>
  <si>
    <t>4</t>
  </si>
  <si>
    <t>3</t>
  </si>
  <si>
    <t>5月12日</t>
  </si>
  <si>
    <t>5月15日</t>
  </si>
  <si>
    <t>5月19日</t>
  </si>
  <si>
    <t>2</t>
  </si>
  <si>
    <t>5月28日</t>
  </si>
  <si>
    <t>6月2日</t>
  </si>
  <si>
    <t>6月6日</t>
  </si>
  <si>
    <t>6月16日</t>
  </si>
  <si>
    <t>6月19日</t>
  </si>
  <si>
    <t>6月25日</t>
  </si>
  <si>
    <t>7月4日</t>
  </si>
  <si>
    <t>7月7日</t>
  </si>
  <si>
    <t>7月17日</t>
  </si>
  <si>
    <t>7月21日</t>
  </si>
  <si>
    <t>7月23日</t>
  </si>
  <si>
    <t>8月1日</t>
  </si>
  <si>
    <t>8月4日</t>
  </si>
  <si>
    <t>8月18日</t>
  </si>
  <si>
    <t>8月21日</t>
  </si>
  <si>
    <t>8月27日</t>
  </si>
  <si>
    <t>9月1日</t>
  </si>
  <si>
    <t>9月5日</t>
  </si>
  <si>
    <t>9月15日</t>
  </si>
  <si>
    <t>9月18日</t>
  </si>
  <si>
    <t>9月24日</t>
  </si>
  <si>
    <t>10月3日</t>
  </si>
  <si>
    <t>10月6日</t>
  </si>
  <si>
    <t>10月16日</t>
  </si>
  <si>
    <t>10月20日</t>
  </si>
  <si>
    <t>11月7日</t>
  </si>
  <si>
    <t>11月10日</t>
  </si>
  <si>
    <t>11月17日</t>
  </si>
  <si>
    <t>11月20日</t>
  </si>
  <si>
    <t>11月26日</t>
  </si>
  <si>
    <t>12月1日</t>
  </si>
  <si>
    <t>12月5日</t>
  </si>
  <si>
    <t>12月15日</t>
  </si>
  <si>
    <t>12月18日</t>
  </si>
  <si>
    <t>12月24日</t>
  </si>
  <si>
    <t>1月9日</t>
  </si>
  <si>
    <t>1月12日</t>
  </si>
  <si>
    <t>1月15日</t>
  </si>
  <si>
    <t>1月19日</t>
  </si>
  <si>
    <t>1月28日</t>
  </si>
  <si>
    <t>2月2日</t>
  </si>
  <si>
    <t>2月6日</t>
  </si>
  <si>
    <t>2月16日</t>
  </si>
  <si>
    <t>2月19日</t>
  </si>
  <si>
    <t>2月25日</t>
  </si>
  <si>
    <t>3月1日</t>
  </si>
  <si>
    <t>3月5日</t>
  </si>
  <si>
    <t>3月15日</t>
  </si>
  <si>
    <t>3月18日</t>
  </si>
  <si>
    <t>3月24日</t>
  </si>
  <si>
    <t>※ このエクセルデータ及びグラフは、HPの「パソコン相談会実施報告」に記入された情報で、逐次更新しています。</t>
  </si>
  <si>
    <t>※ この表は、各グループ相談会担当者のご協力をいただき、ホームページ部会運営委員が作成を担当しています。</t>
  </si>
  <si>
    <t>※ 相談者属性ならびに特記事項のシートもご覧ください。</t>
  </si>
  <si>
    <t>パソコン相談会　相談者属性データ（2019年度）</t>
  </si>
  <si>
    <t>性別</t>
  </si>
  <si>
    <t>年齢区分</t>
  </si>
  <si>
    <t>パソコン</t>
  </si>
  <si>
    <t>パソコンのＯＳ</t>
  </si>
  <si>
    <t>男</t>
  </si>
  <si>
    <t>女</t>
  </si>
  <si>
    <t>～49</t>
  </si>
  <si>
    <t>50～</t>
  </si>
  <si>
    <t>60～</t>
  </si>
  <si>
    <t>70～</t>
  </si>
  <si>
    <t>80～</t>
  </si>
  <si>
    <t>会場</t>
  </si>
  <si>
    <t>持参</t>
  </si>
  <si>
    <t>ＸＰ</t>
  </si>
  <si>
    <t>7</t>
  </si>
  <si>
    <t>8</t>
  </si>
  <si>
    <t>相談者・性別データ</t>
  </si>
  <si>
    <t>東地区文化セﾝﾀｰ（Ａ）</t>
  </si>
  <si>
    <t>公民館（Ｃ）</t>
  </si>
  <si>
    <t>北地区文化セﾝﾀｰ（Ｄ）</t>
  </si>
  <si>
    <t>パソコン相談会　集計</t>
  </si>
  <si>
    <t>開催数</t>
  </si>
  <si>
    <t>男性</t>
  </si>
  <si>
    <t>女性</t>
  </si>
  <si>
    <t>開催</t>
  </si>
  <si>
    <t>相談者</t>
  </si>
  <si>
    <t>相談件数データ</t>
  </si>
  <si>
    <t>相談件数　計</t>
  </si>
  <si>
    <t>相談件数　総計</t>
  </si>
  <si>
    <t>１開催当たり</t>
  </si>
  <si>
    <t>相談者の男女構成</t>
  </si>
  <si>
    <t>相談者の年齢構成</t>
  </si>
  <si>
    <t>パソコンのOS構成</t>
  </si>
  <si>
    <t>Vista</t>
  </si>
  <si>
    <t>moblie</t>
  </si>
  <si>
    <t>人</t>
  </si>
  <si>
    <t>台</t>
  </si>
  <si>
    <t>年初：左の表をここへコピーし、左の表のセル内容を削除する</t>
  </si>
  <si>
    <t>毎月：この表から1月分づつ左の表へコピーする</t>
  </si>
  <si>
    <t>◎相談会参加人数推移</t>
  </si>
  <si>
    <t>ｸﾞﾙｰﾌﾟ</t>
  </si>
  <si>
    <t>5月</t>
  </si>
  <si>
    <t>10月</t>
  </si>
  <si>
    <t>人/回</t>
  </si>
  <si>
    <t>4月</t>
  </si>
  <si>
    <t>6月</t>
  </si>
  <si>
    <t>7月</t>
  </si>
  <si>
    <t>8月</t>
  </si>
  <si>
    <t>9月</t>
  </si>
  <si>
    <t>11月</t>
  </si>
  <si>
    <t>12月</t>
  </si>
  <si>
    <t>1月</t>
  </si>
  <si>
    <t>2月</t>
  </si>
  <si>
    <t>3月</t>
  </si>
  <si>
    <t>A・東館</t>
  </si>
  <si>
    <t>C・公民館</t>
  </si>
  <si>
    <t>D・北館</t>
  </si>
  <si>
    <t>◎</t>
  </si>
  <si>
    <t>4月23日　Ｃ</t>
  </si>
  <si>
    <t>5月15日　Ｄ</t>
  </si>
  <si>
    <t>ノートPCに頻繁に「バッテリーをリフレッシュせよ」とメッセージが出る</t>
  </si>
  <si>
    <t>5月19日　Ａ</t>
  </si>
  <si>
    <t xml:space="preserve"> RUNTIME Module が正常に導入できない様子。本日は修復できなかった。</t>
  </si>
  <si>
    <t>5月28日　Ｃ</t>
  </si>
  <si>
    <t>6月25日　C</t>
  </si>
  <si>
    <t>VISTA</t>
    <phoneticPr fontId="3"/>
  </si>
  <si>
    <t>Mobile</t>
    <phoneticPr fontId="3"/>
  </si>
  <si>
    <t>D</t>
    <phoneticPr fontId="3"/>
  </si>
  <si>
    <t>パワーポイントの基本　2件</t>
    <phoneticPr fontId="3"/>
  </si>
  <si>
    <t>PDFの基本と印刷方法　 1件</t>
  </si>
  <si>
    <t>7月4日　D</t>
    <rPh sb="1" eb="2">
      <t>ガツ</t>
    </rPh>
    <rPh sb="3" eb="4">
      <t>ヒ</t>
    </rPh>
    <phoneticPr fontId="3"/>
  </si>
  <si>
    <t>A</t>
    <phoneticPr fontId="3"/>
  </si>
  <si>
    <t>相談会報告</t>
    <phoneticPr fontId="3"/>
  </si>
  <si>
    <t>D</t>
    <phoneticPr fontId="3"/>
  </si>
  <si>
    <t>W10へのアップグレード相談</t>
    <phoneticPr fontId="3"/>
  </si>
  <si>
    <t>7月17日  D</t>
    <rPh sb="1" eb="2">
      <t>ガツ</t>
    </rPh>
    <rPh sb="4" eb="5">
      <t>ヒ</t>
    </rPh>
    <phoneticPr fontId="3"/>
  </si>
  <si>
    <t>A</t>
    <phoneticPr fontId="3"/>
  </si>
  <si>
    <t>7月21日　A</t>
    <rPh sb="1" eb="2">
      <t>ガツ</t>
    </rPh>
    <rPh sb="4" eb="5">
      <t>ヒ</t>
    </rPh>
    <phoneticPr fontId="3"/>
  </si>
  <si>
    <t>PowerPoint</t>
    <phoneticPr fontId="3"/>
  </si>
  <si>
    <t>C</t>
    <phoneticPr fontId="3"/>
  </si>
  <si>
    <t>Excel講習の復習</t>
    <phoneticPr fontId="3"/>
  </si>
  <si>
    <t xml:space="preserve"> 新しいパソコンを買うにあたっての相談</t>
    <phoneticPr fontId="3"/>
  </si>
  <si>
    <t>以前のエクセル講習会の復習と練習</t>
    <phoneticPr fontId="3"/>
  </si>
  <si>
    <t>オブジェクトについて教えていただき、大変勉強になりました。</t>
    <phoneticPr fontId="3"/>
  </si>
  <si>
    <t>エクセルの練習</t>
    <phoneticPr fontId="3"/>
  </si>
  <si>
    <t>ゴミ箱が消えた。エクセル(2003)の印刷の方法。</t>
    <phoneticPr fontId="3"/>
  </si>
  <si>
    <t>グループ</t>
    <phoneticPr fontId="3"/>
  </si>
  <si>
    <r>
      <t>特記事項　　2019年度　　（</t>
    </r>
    <r>
      <rPr>
        <b/>
        <sz val="14"/>
        <color rgb="FFFF0000"/>
        <rFont val="游ゴシック"/>
        <family val="3"/>
        <charset val="128"/>
        <scheme val="minor"/>
      </rPr>
      <t>記入時のみ登録</t>
    </r>
    <r>
      <rPr>
        <b/>
        <sz val="14"/>
        <rFont val="游ゴシック"/>
        <family val="3"/>
        <charset val="128"/>
        <scheme val="minor"/>
      </rPr>
      <t>）</t>
    </r>
    <phoneticPr fontId="3"/>
  </si>
  <si>
    <r>
      <t>4</t>
    </r>
    <r>
      <rPr>
        <b/>
        <sz val="11"/>
        <color indexed="8"/>
        <rFont val="游ゴシック"/>
        <family val="3"/>
        <charset val="128"/>
        <scheme val="minor"/>
      </rPr>
      <t>月</t>
    </r>
  </si>
  <si>
    <r>
      <t>6</t>
    </r>
    <r>
      <rPr>
        <b/>
        <sz val="11"/>
        <color indexed="8"/>
        <rFont val="游ゴシック"/>
        <family val="3"/>
        <charset val="128"/>
        <scheme val="minor"/>
      </rPr>
      <t>月</t>
    </r>
  </si>
  <si>
    <r>
      <t>7</t>
    </r>
    <r>
      <rPr>
        <b/>
        <sz val="11"/>
        <color indexed="8"/>
        <rFont val="游ゴシック"/>
        <family val="3"/>
        <charset val="128"/>
        <scheme val="minor"/>
      </rPr>
      <t>月</t>
    </r>
  </si>
  <si>
    <r>
      <t>8</t>
    </r>
    <r>
      <rPr>
        <b/>
        <sz val="11"/>
        <color indexed="8"/>
        <rFont val="游ゴシック"/>
        <family val="3"/>
        <charset val="128"/>
        <scheme val="minor"/>
      </rPr>
      <t>月</t>
    </r>
  </si>
  <si>
    <r>
      <t>9</t>
    </r>
    <r>
      <rPr>
        <b/>
        <sz val="11"/>
        <color indexed="8"/>
        <rFont val="游ゴシック"/>
        <family val="3"/>
        <charset val="128"/>
        <scheme val="minor"/>
      </rPr>
      <t>月</t>
    </r>
  </si>
  <si>
    <r>
      <t>11</t>
    </r>
    <r>
      <rPr>
        <b/>
        <sz val="11"/>
        <color indexed="8"/>
        <rFont val="游ゴシック"/>
        <family val="3"/>
        <charset val="128"/>
        <scheme val="minor"/>
      </rPr>
      <t>月</t>
    </r>
  </si>
  <si>
    <r>
      <t>12</t>
    </r>
    <r>
      <rPr>
        <b/>
        <sz val="11"/>
        <color indexed="8"/>
        <rFont val="游ゴシック"/>
        <family val="3"/>
        <charset val="128"/>
        <scheme val="minor"/>
      </rPr>
      <t>月</t>
    </r>
  </si>
  <si>
    <r>
      <t>1</t>
    </r>
    <r>
      <rPr>
        <b/>
        <sz val="11"/>
        <color indexed="8"/>
        <rFont val="游ゴシック"/>
        <family val="3"/>
        <charset val="128"/>
        <scheme val="minor"/>
      </rPr>
      <t>月</t>
    </r>
  </si>
  <si>
    <r>
      <t>2</t>
    </r>
    <r>
      <rPr>
        <b/>
        <sz val="11"/>
        <color indexed="8"/>
        <rFont val="游ゴシック"/>
        <family val="3"/>
        <charset val="128"/>
        <scheme val="minor"/>
      </rPr>
      <t>月</t>
    </r>
  </si>
  <si>
    <r>
      <t>3</t>
    </r>
    <r>
      <rPr>
        <b/>
        <sz val="11"/>
        <color indexed="8"/>
        <rFont val="游ゴシック"/>
        <family val="3"/>
        <charset val="128"/>
        <scheme val="minor"/>
      </rPr>
      <t>月</t>
    </r>
  </si>
  <si>
    <t>D</t>
    <phoneticPr fontId="3"/>
  </si>
  <si>
    <t>A</t>
    <phoneticPr fontId="3"/>
  </si>
  <si>
    <t>8月4日　A</t>
    <rPh sb="1" eb="2">
      <t>ガツ</t>
    </rPh>
    <rPh sb="3" eb="4">
      <t>ヒ</t>
    </rPh>
    <phoneticPr fontId="3"/>
  </si>
  <si>
    <t>A</t>
    <phoneticPr fontId="3"/>
  </si>
  <si>
    <t>D</t>
    <phoneticPr fontId="3"/>
  </si>
  <si>
    <t>8月21日　D</t>
    <rPh sb="1" eb="2">
      <t>ガツ</t>
    </rPh>
    <rPh sb="4" eb="5">
      <t>ヒ</t>
    </rPh>
    <phoneticPr fontId="3"/>
  </si>
  <si>
    <t>C</t>
    <phoneticPr fontId="3"/>
  </si>
  <si>
    <t>8月27日　C</t>
    <rPh sb="1" eb="2">
      <t>ガツ</t>
    </rPh>
    <rPh sb="4" eb="5">
      <t>ヒ</t>
    </rPh>
    <phoneticPr fontId="3"/>
  </si>
  <si>
    <t>入会の問い合わせ。コピーペーストについて。　</t>
    <phoneticPr fontId="3"/>
  </si>
  <si>
    <t>キャノンMP640用ドライバーをネットからインストールして、ファイル印刷。</t>
    <phoneticPr fontId="3"/>
  </si>
  <si>
    <t>言語バーが表示しない。一年前に買ったパソコンの動作が遅い。</t>
    <phoneticPr fontId="3"/>
  </si>
  <si>
    <t>音声編集ソフトの使い方。</t>
    <phoneticPr fontId="3"/>
  </si>
  <si>
    <t>Wifiの接続不良について。</t>
    <phoneticPr fontId="3"/>
  </si>
  <si>
    <t>大型ノートパソコンの不良</t>
    <phoneticPr fontId="3"/>
  </si>
  <si>
    <t>A</t>
    <phoneticPr fontId="3"/>
  </si>
  <si>
    <t>PowerPoint ｘ 1</t>
    <phoneticPr fontId="3"/>
  </si>
  <si>
    <t>9月1日　A</t>
    <rPh sb="1" eb="2">
      <t>ガツ</t>
    </rPh>
    <rPh sb="3" eb="4">
      <t>ヒ</t>
    </rPh>
    <phoneticPr fontId="3"/>
  </si>
  <si>
    <t>D</t>
    <phoneticPr fontId="3"/>
  </si>
  <si>
    <t>1.snipping toolを使用した印刷　　2.タスクバー、言語バーの表示方法</t>
    <phoneticPr fontId="3"/>
  </si>
  <si>
    <t>3.W10のクリーンインストール相談　　4.相談会での相談内容の確認</t>
    <phoneticPr fontId="3"/>
  </si>
  <si>
    <t>9月4日　D</t>
    <rPh sb="1" eb="2">
      <t>ガツ</t>
    </rPh>
    <rPh sb="3" eb="4">
      <t>ヒ</t>
    </rPh>
    <phoneticPr fontId="3"/>
  </si>
  <si>
    <t>A</t>
    <phoneticPr fontId="3"/>
  </si>
  <si>
    <t>A</t>
    <phoneticPr fontId="3"/>
  </si>
  <si>
    <t>9月15日　A</t>
    <rPh sb="1" eb="2">
      <t>ガツ</t>
    </rPh>
    <rPh sb="4" eb="5">
      <t>ヒ</t>
    </rPh>
    <phoneticPr fontId="3"/>
  </si>
  <si>
    <t>パワーポイント</t>
    <phoneticPr fontId="3"/>
  </si>
  <si>
    <t>「周辺接続機器」マウス内電池ホルダー端子の湿気吸着腐食による接触不良の発生（端子を磨き回復）</t>
    <phoneticPr fontId="3"/>
  </si>
  <si>
    <t>D</t>
    <phoneticPr fontId="3"/>
  </si>
  <si>
    <t>W7をW10にアップグレードする為のクリーンインストール作業</t>
    <phoneticPr fontId="3"/>
  </si>
  <si>
    <t>9月18日　D</t>
    <rPh sb="1" eb="2">
      <t>ガツ</t>
    </rPh>
    <rPh sb="4" eb="5">
      <t>ヒ</t>
    </rPh>
    <phoneticPr fontId="3"/>
  </si>
  <si>
    <t>C</t>
    <phoneticPr fontId="3"/>
  </si>
  <si>
    <t>9月24日　C</t>
    <rPh sb="1" eb="2">
      <t>ガツ</t>
    </rPh>
    <rPh sb="4" eb="5">
      <t>ヒ</t>
    </rPh>
    <phoneticPr fontId="3"/>
  </si>
  <si>
    <t>ワードの講習会に申し込んだそうです。</t>
    <phoneticPr fontId="3"/>
  </si>
  <si>
    <t>明日マカフィーの契約が切れると表示されたので、ZAQに問い合わせをする事をアドバイス。</t>
    <phoneticPr fontId="3"/>
  </si>
  <si>
    <t>D</t>
    <phoneticPr fontId="3"/>
  </si>
  <si>
    <t>A</t>
    <phoneticPr fontId="3"/>
  </si>
  <si>
    <t>10月6日　A</t>
    <rPh sb="2" eb="3">
      <t>ガツ</t>
    </rPh>
    <rPh sb="4" eb="5">
      <t>ヒ</t>
    </rPh>
    <phoneticPr fontId="3"/>
  </si>
  <si>
    <t>チラシ作成</t>
    <phoneticPr fontId="3"/>
  </si>
  <si>
    <t>D</t>
    <phoneticPr fontId="3"/>
  </si>
  <si>
    <t>A</t>
    <phoneticPr fontId="3"/>
  </si>
  <si>
    <t>10月20日　A</t>
    <rPh sb="2" eb="3">
      <t>ガツ</t>
    </rPh>
    <rPh sb="5" eb="6">
      <t>ヒ</t>
    </rPh>
    <phoneticPr fontId="3"/>
  </si>
  <si>
    <t>D</t>
    <phoneticPr fontId="3"/>
  </si>
  <si>
    <t>11月7日　D</t>
    <rPh sb="2" eb="3">
      <t>ガツ</t>
    </rPh>
    <rPh sb="4" eb="5">
      <t>ヒ</t>
    </rPh>
    <phoneticPr fontId="3"/>
  </si>
  <si>
    <t>パソコン起動に関する相談
サインインに関するトラブル相談</t>
    <phoneticPr fontId="3"/>
  </si>
  <si>
    <t>A</t>
    <phoneticPr fontId="3"/>
  </si>
  <si>
    <t>11月10日　A</t>
    <rPh sb="2" eb="3">
      <t>ガツ</t>
    </rPh>
    <rPh sb="5" eb="6">
      <t>ヒ</t>
    </rPh>
    <phoneticPr fontId="3"/>
  </si>
  <si>
    <t>PowerPoint</t>
    <phoneticPr fontId="3"/>
  </si>
  <si>
    <t>A</t>
    <phoneticPr fontId="3"/>
  </si>
  <si>
    <t>インターネットラジオ録音（Internet radio recording）</t>
    <phoneticPr fontId="3"/>
  </si>
  <si>
    <t>D</t>
    <phoneticPr fontId="3"/>
  </si>
  <si>
    <t>C</t>
    <phoneticPr fontId="3"/>
  </si>
  <si>
    <t>パスワードを忘れた。</t>
    <rPh sb="6" eb="7">
      <t>ワス</t>
    </rPh>
    <phoneticPr fontId="3"/>
  </si>
  <si>
    <t>A</t>
    <phoneticPr fontId="3"/>
  </si>
  <si>
    <t>PowerPoint</t>
  </si>
  <si>
    <t>D</t>
    <phoneticPr fontId="3"/>
  </si>
  <si>
    <t>スマホ取扱相談</t>
    <phoneticPr fontId="3"/>
  </si>
  <si>
    <t>A</t>
    <phoneticPr fontId="3"/>
  </si>
  <si>
    <t>D</t>
    <phoneticPr fontId="3"/>
  </si>
  <si>
    <t>W7からW10への移行相談</t>
    <phoneticPr fontId="3"/>
  </si>
  <si>
    <t>スマホ取扱相談</t>
    <phoneticPr fontId="3"/>
  </si>
  <si>
    <t>クラウド上のグーグルフォトの取り扱い</t>
    <phoneticPr fontId="3"/>
  </si>
  <si>
    <t>C</t>
    <phoneticPr fontId="3"/>
  </si>
  <si>
    <t>無料イラストで年賀状作成。</t>
    <phoneticPr fontId="3"/>
  </si>
  <si>
    <t>D</t>
    <phoneticPr fontId="3"/>
  </si>
  <si>
    <t>クラウド上のグ－グルフォト関連相談　2件</t>
    <phoneticPr fontId="3"/>
  </si>
  <si>
    <t>A</t>
    <phoneticPr fontId="3"/>
  </si>
  <si>
    <t>A</t>
    <phoneticPr fontId="3"/>
  </si>
  <si>
    <t>D</t>
    <phoneticPr fontId="3"/>
  </si>
  <si>
    <t>C</t>
    <phoneticPr fontId="3"/>
  </si>
  <si>
    <t>押田さん手作りの家計簿の年度切り替え処理。</t>
    <phoneticPr fontId="3"/>
  </si>
  <si>
    <t>◎</t>
    <phoneticPr fontId="3"/>
  </si>
  <si>
    <t>エクセルの表　行の増減。</t>
    <phoneticPr fontId="3"/>
  </si>
  <si>
    <t>エクセルの練習</t>
    <phoneticPr fontId="3"/>
  </si>
  <si>
    <t>A</t>
    <phoneticPr fontId="3"/>
  </si>
  <si>
    <t xml:space="preserve"> パワーポイントの相談者が1名</t>
    <phoneticPr fontId="3"/>
  </si>
  <si>
    <t>D</t>
    <phoneticPr fontId="3"/>
  </si>
  <si>
    <t xml:space="preserve"> E-tax確定申告書作成　1件　　スマホ相談　2件</t>
    <rPh sb="25" eb="26">
      <t>ケン</t>
    </rPh>
    <phoneticPr fontId="3"/>
  </si>
  <si>
    <t>2019/11/17　A</t>
    <phoneticPr fontId="3"/>
  </si>
  <si>
    <t>2019/11/26　C</t>
    <phoneticPr fontId="3"/>
  </si>
  <si>
    <t>2019/12/1　A</t>
    <phoneticPr fontId="3"/>
  </si>
  <si>
    <t>2019/12/5　D</t>
    <phoneticPr fontId="3"/>
  </si>
  <si>
    <t>2019/12/18　D</t>
    <phoneticPr fontId="3"/>
  </si>
  <si>
    <t>2019/12/24　C</t>
    <phoneticPr fontId="3"/>
  </si>
  <si>
    <t>2020/1/9　D</t>
    <phoneticPr fontId="3"/>
  </si>
  <si>
    <t>2020/1/28　C</t>
    <phoneticPr fontId="3"/>
  </si>
  <si>
    <t>2020/2/2　A</t>
    <phoneticPr fontId="3"/>
  </si>
  <si>
    <t>2020/2/6　D</t>
    <phoneticPr fontId="3"/>
  </si>
  <si>
    <t>A</t>
    <phoneticPr fontId="3"/>
  </si>
  <si>
    <t>2020/2/16 A</t>
    <phoneticPr fontId="3"/>
  </si>
  <si>
    <t xml:space="preserve"> パワーポイントの相談者が１名来館されました。</t>
    <phoneticPr fontId="3"/>
  </si>
  <si>
    <t>D</t>
    <phoneticPr fontId="3"/>
  </si>
  <si>
    <t>E-taxによる確定申告書作成　</t>
    <phoneticPr fontId="3"/>
  </si>
  <si>
    <t>C</t>
    <phoneticPr fontId="3"/>
  </si>
  <si>
    <t>スマホからの写真の取り込み。</t>
    <phoneticPr fontId="3"/>
  </si>
  <si>
    <t>エクセルで家計簿。</t>
    <phoneticPr fontId="3"/>
  </si>
  <si>
    <t>2020/2/25　C</t>
    <phoneticPr fontId="3"/>
  </si>
  <si>
    <t>2020/2/19　D</t>
    <phoneticPr fontId="3"/>
  </si>
  <si>
    <t>中止</t>
    <rPh sb="0" eb="2">
      <t>チュウシ</t>
    </rPh>
    <phoneticPr fontId="3"/>
  </si>
  <si>
    <t>3月はコロナウイルス対策で中止</t>
    <rPh sb="1" eb="2">
      <t>ガツ</t>
    </rPh>
    <rPh sb="10" eb="12">
      <t>タイサク</t>
    </rPh>
    <rPh sb="13" eb="15">
      <t>チュウシ</t>
    </rPh>
    <phoneticPr fontId="3"/>
  </si>
  <si>
    <t>※ 3月はコロナウイルス対策で中止した。</t>
    <rPh sb="3" eb="4">
      <t>ガツ</t>
    </rPh>
    <rPh sb="12" eb="14">
      <t>タイサク</t>
    </rPh>
    <rPh sb="15" eb="17">
      <t>チュウシ</t>
    </rPh>
    <phoneticPr fontId="3"/>
  </si>
  <si>
    <t>◎年間開催計画：A=24回（22回）,C=12回(10回）,D=23回(21回）　合計59回（53回） *()内は実績</t>
    <rPh sb="16" eb="17">
      <t>カイ</t>
    </rPh>
    <rPh sb="27" eb="28">
      <t>カイ</t>
    </rPh>
    <rPh sb="38" eb="39">
      <t>カイ</t>
    </rPh>
    <rPh sb="49" eb="50">
      <t>カイ</t>
    </rPh>
    <rPh sb="55" eb="56">
      <t>ナイ</t>
    </rPh>
    <rPh sb="57" eb="59">
      <t>ジッセキ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</si>
</sst>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m&quot;月&quot;d&quot;日&quot;;@"/>
    <numFmt numFmtId="178" formatCode="0.0_ "/>
  </numFmts>
  <fonts count="4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name val="游ゴシック"/>
      <family val="3"/>
      <charset val="128"/>
      <scheme val="minor"/>
    </font>
    <font>
      <b/>
      <sz val="8"/>
      <color rgb="FF00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0" tint="-0.249977111117893"/>
      <name val="ＭＳ Ｐゴシック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9.5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22222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rgb="FFC1C3FB"/>
        <bgColor indexed="64"/>
      </patternFill>
    </fill>
    <fill>
      <patternFill patternType="solid">
        <fgColor rgb="FFFBC8C8"/>
        <bgColor indexed="64"/>
      </patternFill>
    </fill>
    <fill>
      <patternFill patternType="solid">
        <fgColor rgb="FFD6FD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1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auto="1"/>
      </right>
      <top/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 style="medium">
        <color theme="1"/>
      </bottom>
      <diagonal/>
    </border>
    <border>
      <left style="thin">
        <color auto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theme="9" tint="-0.249977111117893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theme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 diagonalUp="1"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4" fillId="0" borderId="0"/>
  </cellStyleXfs>
  <cellXfs count="474">
    <xf numFmtId="0" fontId="0" fillId="0" borderId="0" xfId="0">
      <alignment vertical="center"/>
    </xf>
    <xf numFmtId="0" fontId="2" fillId="0" borderId="0" xfId="0" applyFont="1" applyAlignment="1"/>
    <xf numFmtId="0" fontId="5" fillId="0" borderId="9" xfId="0" applyFont="1" applyBorder="1" applyAlignment="1">
      <alignment horizontal="center" vertical="distributed" wrapText="1"/>
    </xf>
    <xf numFmtId="0" fontId="2" fillId="0" borderId="0" xfId="0" applyFont="1" applyAlignment="1">
      <alignment vertical="center"/>
    </xf>
    <xf numFmtId="0" fontId="6" fillId="4" borderId="10" xfId="0" applyFont="1" applyFill="1" applyBorder="1" applyAlignment="1">
      <alignment horizontal="center" vertical="distributed" wrapText="1"/>
    </xf>
    <xf numFmtId="0" fontId="2" fillId="4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4" borderId="10" xfId="0" applyFont="1" applyFill="1" applyBorder="1" applyAlignment="1">
      <alignment horizontal="center" vertical="distributed"/>
    </xf>
    <xf numFmtId="0" fontId="10" fillId="0" borderId="9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56" fontId="10" fillId="0" borderId="9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distributed" wrapText="1"/>
    </xf>
    <xf numFmtId="176" fontId="6" fillId="0" borderId="10" xfId="0" applyNumberFormat="1" applyFont="1" applyBorder="1" applyAlignment="1">
      <alignment horizontal="center" vertical="distributed" wrapText="1"/>
    </xf>
    <xf numFmtId="0" fontId="6" fillId="0" borderId="10" xfId="0" applyFont="1" applyBorder="1" applyAlignment="1">
      <alignment horizontal="center" vertical="center" textRotation="255" wrapText="1"/>
    </xf>
    <xf numFmtId="56" fontId="10" fillId="0" borderId="9" xfId="0" applyNumberFormat="1" applyFont="1" applyFill="1" applyBorder="1" applyAlignment="1">
      <alignment horizontal="right" vertical="center"/>
    </xf>
    <xf numFmtId="177" fontId="10" fillId="0" borderId="9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56" fontId="13" fillId="0" borderId="9" xfId="0" applyNumberFormat="1" applyFont="1" applyBorder="1" applyAlignment="1">
      <alignment horizontal="right" vertical="center" wrapText="1"/>
    </xf>
    <xf numFmtId="56" fontId="13" fillId="0" borderId="9" xfId="2" applyNumberFormat="1" applyFont="1" applyBorder="1" applyAlignment="1">
      <alignment horizontal="right" vertical="center"/>
    </xf>
    <xf numFmtId="56" fontId="13" fillId="0" borderId="9" xfId="0" applyNumberFormat="1" applyFont="1" applyBorder="1" applyAlignment="1">
      <alignment horizontal="right" vertical="center"/>
    </xf>
    <xf numFmtId="56" fontId="10" fillId="0" borderId="9" xfId="3" applyNumberFormat="1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10" fillId="0" borderId="9" xfId="0" applyFont="1" applyBorder="1" applyAlignment="1">
      <alignment vertical="center"/>
    </xf>
    <xf numFmtId="0" fontId="13" fillId="0" borderId="9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NumberFormat="1" applyFont="1" applyAlignment="1"/>
    <xf numFmtId="0" fontId="4" fillId="0" borderId="0" xfId="0" applyFont="1" applyAlignment="1"/>
    <xf numFmtId="0" fontId="10" fillId="0" borderId="0" xfId="0" applyFont="1" applyAlignment="1"/>
    <xf numFmtId="0" fontId="16" fillId="0" borderId="0" xfId="0" applyFont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7" borderId="55" xfId="0" applyFont="1" applyFill="1" applyBorder="1" applyAlignment="1">
      <alignment horizontal="center" vertical="center"/>
    </xf>
    <xf numFmtId="0" fontId="15" fillId="7" borderId="56" xfId="0" applyFont="1" applyFill="1" applyBorder="1" applyAlignment="1">
      <alignment horizontal="center" vertical="center" wrapText="1"/>
    </xf>
    <xf numFmtId="0" fontId="19" fillId="7" borderId="23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textRotation="255"/>
    </xf>
    <xf numFmtId="0" fontId="15" fillId="8" borderId="47" xfId="0" applyFont="1" applyFill="1" applyBorder="1" applyAlignment="1">
      <alignment horizontal="center" vertical="center"/>
    </xf>
    <xf numFmtId="0" fontId="15" fillId="8" borderId="49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9" borderId="15" xfId="0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15" fillId="4" borderId="12" xfId="0" quotePrefix="1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vertical="center"/>
    </xf>
    <xf numFmtId="0" fontId="18" fillId="0" borderId="0" xfId="0" applyFont="1" applyAlignment="1">
      <alignment vertical="center"/>
    </xf>
    <xf numFmtId="56" fontId="15" fillId="0" borderId="22" xfId="0" applyNumberFormat="1" applyFont="1" applyFill="1" applyBorder="1" applyAlignment="1">
      <alignment horizontal="center" vertical="center"/>
    </xf>
    <xf numFmtId="56" fontId="15" fillId="0" borderId="31" xfId="0" applyNumberFormat="1" applyFont="1" applyFill="1" applyBorder="1" applyAlignment="1">
      <alignment horizontal="center" vertical="center"/>
    </xf>
    <xf numFmtId="0" fontId="23" fillId="0" borderId="19" xfId="2" applyFont="1" applyFill="1" applyBorder="1" applyAlignment="1">
      <alignment horizontal="center" vertical="center"/>
    </xf>
    <xf numFmtId="0" fontId="23" fillId="0" borderId="22" xfId="2" applyFont="1" applyFill="1" applyBorder="1" applyAlignment="1">
      <alignment horizontal="center" vertical="center"/>
    </xf>
    <xf numFmtId="0" fontId="23" fillId="0" borderId="16" xfId="2" applyFont="1" applyFill="1" applyBorder="1" applyAlignment="1">
      <alignment horizontal="center" vertical="center"/>
    </xf>
    <xf numFmtId="0" fontId="23" fillId="0" borderId="20" xfId="2" applyFont="1" applyFill="1" applyBorder="1" applyAlignment="1">
      <alignment horizontal="center" vertical="center"/>
    </xf>
    <xf numFmtId="0" fontId="23" fillId="0" borderId="21" xfId="2" applyFont="1" applyFill="1" applyBorder="1" applyAlignment="1">
      <alignment horizontal="center" vertical="center"/>
    </xf>
    <xf numFmtId="56" fontId="18" fillId="0" borderId="0" xfId="3" applyNumberFormat="1" applyFont="1" applyAlignment="1">
      <alignment horizontal="center" vertical="center"/>
    </xf>
    <xf numFmtId="0" fontId="18" fillId="0" borderId="0" xfId="3" applyNumberFormat="1" applyFont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23" fillId="0" borderId="28" xfId="2" applyFont="1" applyFill="1" applyBorder="1" applyAlignment="1">
      <alignment horizontal="center" vertical="center"/>
    </xf>
    <xf numFmtId="0" fontId="23" fillId="0" borderId="30" xfId="2" applyFont="1" applyFill="1" applyBorder="1" applyAlignment="1">
      <alignment horizontal="center" vertical="center"/>
    </xf>
    <xf numFmtId="0" fontId="23" fillId="0" borderId="24" xfId="2" applyFont="1" applyFill="1" applyBorder="1" applyAlignment="1">
      <alignment horizontal="center" vertical="center"/>
    </xf>
    <xf numFmtId="0" fontId="23" fillId="0" borderId="10" xfId="2" applyFont="1" applyFill="1" applyBorder="1" applyAlignment="1">
      <alignment horizontal="center" vertical="center"/>
    </xf>
    <xf numFmtId="0" fontId="23" fillId="0" borderId="29" xfId="2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177" fontId="18" fillId="0" borderId="0" xfId="3" applyNumberFormat="1" applyFont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23" fillId="0" borderId="33" xfId="2" applyFont="1" applyFill="1" applyBorder="1" applyAlignment="1">
      <alignment horizontal="center" vertical="center"/>
    </xf>
    <xf numFmtId="0" fontId="23" fillId="0" borderId="35" xfId="2" applyFont="1" applyFill="1" applyBorder="1" applyAlignment="1">
      <alignment horizontal="center" vertical="center"/>
    </xf>
    <xf numFmtId="0" fontId="23" fillId="0" borderId="32" xfId="2" applyFont="1" applyFill="1" applyBorder="1" applyAlignment="1">
      <alignment horizontal="center" vertical="center"/>
    </xf>
    <xf numFmtId="0" fontId="23" fillId="0" borderId="25" xfId="2" applyFont="1" applyFill="1" applyBorder="1" applyAlignment="1">
      <alignment horizontal="center" vertical="center"/>
    </xf>
    <xf numFmtId="0" fontId="23" fillId="0" borderId="61" xfId="2" applyFont="1" applyFill="1" applyBorder="1" applyAlignment="1">
      <alignment horizontal="center" vertical="center"/>
    </xf>
    <xf numFmtId="0" fontId="23" fillId="0" borderId="34" xfId="2" applyFont="1" applyFill="1" applyBorder="1" applyAlignment="1">
      <alignment horizontal="center" vertical="center"/>
    </xf>
    <xf numFmtId="177" fontId="18" fillId="0" borderId="0" xfId="3" applyNumberFormat="1" applyFont="1" applyBorder="1" applyAlignment="1">
      <alignment horizontal="center" vertical="center"/>
    </xf>
    <xf numFmtId="0" fontId="18" fillId="0" borderId="0" xfId="3" applyNumberFormat="1" applyFont="1" applyBorder="1" applyAlignment="1">
      <alignment horizontal="center" vertical="center"/>
    </xf>
    <xf numFmtId="56" fontId="18" fillId="0" borderId="0" xfId="3" applyNumberFormat="1" applyFont="1" applyBorder="1" applyAlignment="1">
      <alignment horizontal="center" vertical="center"/>
    </xf>
    <xf numFmtId="56" fontId="18" fillId="0" borderId="0" xfId="3" applyNumberFormat="1" applyFont="1" applyAlignment="1">
      <alignment horizontal="center" vertical="center" wrapText="1"/>
    </xf>
    <xf numFmtId="0" fontId="18" fillId="0" borderId="0" xfId="3" applyNumberFormat="1" applyFont="1" applyAlignment="1">
      <alignment horizontal="center" vertical="center" wrapText="1"/>
    </xf>
    <xf numFmtId="56" fontId="18" fillId="0" borderId="0" xfId="2" applyNumberFormat="1" applyFont="1" applyBorder="1" applyAlignment="1">
      <alignment horizontal="center" vertical="center"/>
    </xf>
    <xf numFmtId="0" fontId="18" fillId="0" borderId="0" xfId="2" applyNumberFormat="1" applyFont="1" applyBorder="1" applyAlignment="1">
      <alignment horizontal="center" vertical="center"/>
    </xf>
    <xf numFmtId="56" fontId="24" fillId="0" borderId="0" xfId="3" applyNumberFormat="1" applyFont="1" applyAlignment="1">
      <alignment horizontal="center" vertical="center" wrapText="1"/>
    </xf>
    <xf numFmtId="0" fontId="24" fillId="0" borderId="0" xfId="3" applyNumberFormat="1" applyFont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NumberFormat="1" applyFont="1" applyBorder="1" applyAlignment="1">
      <alignment horizontal="center" vertical="center"/>
    </xf>
    <xf numFmtId="0" fontId="15" fillId="5" borderId="28" xfId="2" applyFont="1" applyFill="1" applyBorder="1" applyAlignment="1">
      <alignment horizontal="center" vertical="center"/>
    </xf>
    <xf numFmtId="0" fontId="15" fillId="5" borderId="30" xfId="2" applyFont="1" applyFill="1" applyBorder="1" applyAlignment="1">
      <alignment horizontal="center" vertical="center"/>
    </xf>
    <xf numFmtId="0" fontId="15" fillId="5" borderId="28" xfId="0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29" xfId="0" applyFont="1" applyFill="1" applyBorder="1" applyAlignment="1">
      <alignment horizontal="center" vertical="center"/>
    </xf>
    <xf numFmtId="0" fontId="15" fillId="5" borderId="24" xfId="2" applyFont="1" applyFill="1" applyBorder="1" applyAlignment="1">
      <alignment horizontal="center" vertical="center"/>
    </xf>
    <xf numFmtId="0" fontId="15" fillId="5" borderId="10" xfId="2" applyFont="1" applyFill="1" applyBorder="1" applyAlignment="1">
      <alignment horizontal="center" vertical="center"/>
    </xf>
    <xf numFmtId="0" fontId="15" fillId="5" borderId="29" xfId="2" applyFont="1" applyFill="1" applyBorder="1" applyAlignment="1">
      <alignment horizontal="center" vertical="center"/>
    </xf>
    <xf numFmtId="0" fontId="25" fillId="0" borderId="28" xfId="2" applyFont="1" applyBorder="1" applyAlignment="1">
      <alignment horizontal="center" vertical="center"/>
    </xf>
    <xf numFmtId="0" fontId="25" fillId="0" borderId="30" xfId="2" applyFont="1" applyBorder="1" applyAlignment="1">
      <alignment horizontal="center" vertical="center"/>
    </xf>
    <xf numFmtId="0" fontId="25" fillId="0" borderId="24" xfId="2" applyFont="1" applyBorder="1" applyAlignment="1">
      <alignment horizontal="center" vertical="center"/>
    </xf>
    <xf numFmtId="0" fontId="25" fillId="0" borderId="10" xfId="2" applyFont="1" applyBorder="1" applyAlignment="1">
      <alignment horizontal="center" vertical="center"/>
    </xf>
    <xf numFmtId="0" fontId="25" fillId="0" borderId="29" xfId="2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9" fontId="15" fillId="9" borderId="64" xfId="1" applyFont="1" applyFill="1" applyBorder="1">
      <alignment vertical="center"/>
    </xf>
    <xf numFmtId="9" fontId="15" fillId="9" borderId="65" xfId="1" applyFont="1" applyFill="1" applyBorder="1">
      <alignment vertical="center"/>
    </xf>
    <xf numFmtId="9" fontId="15" fillId="4" borderId="52" xfId="1" applyFont="1" applyFill="1" applyBorder="1">
      <alignment vertical="center"/>
    </xf>
    <xf numFmtId="9" fontId="15" fillId="4" borderId="53" xfId="1" applyFont="1" applyFill="1" applyBorder="1">
      <alignment vertical="center"/>
    </xf>
    <xf numFmtId="9" fontId="15" fillId="4" borderId="54" xfId="1" applyFont="1" applyFill="1" applyBorder="1">
      <alignment vertical="center"/>
    </xf>
    <xf numFmtId="0" fontId="18" fillId="0" borderId="0" xfId="2" applyFont="1" applyAlignment="1">
      <alignment horizontal="center" vertical="center"/>
    </xf>
    <xf numFmtId="0" fontId="18" fillId="0" borderId="0" xfId="2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6" fillId="10" borderId="0" xfId="0" applyFont="1" applyFill="1" applyAlignment="1">
      <alignment vertical="center"/>
    </xf>
    <xf numFmtId="0" fontId="26" fillId="0" borderId="0" xfId="0" applyFont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56" fontId="18" fillId="0" borderId="0" xfId="0" applyNumberFormat="1" applyFont="1" applyAlignment="1">
      <alignment horizontal="center" vertical="top"/>
    </xf>
    <xf numFmtId="0" fontId="18" fillId="0" borderId="0" xfId="0" applyNumberFormat="1" applyFont="1" applyAlignment="1">
      <alignment horizontal="center" vertical="top"/>
    </xf>
    <xf numFmtId="0" fontId="26" fillId="0" borderId="11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6" fillId="10" borderId="69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10" borderId="74" xfId="0" applyFont="1" applyFill="1" applyBorder="1" applyAlignment="1">
      <alignment horizontal="center" vertical="center"/>
    </xf>
    <xf numFmtId="56" fontId="18" fillId="0" borderId="0" xfId="0" applyNumberFormat="1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10" borderId="6" xfId="0" applyFont="1" applyFill="1" applyBorder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6" fillId="0" borderId="77" xfId="0" applyFont="1" applyBorder="1" applyAlignment="1">
      <alignment horizontal="left" vertical="center" indent="1"/>
    </xf>
    <xf numFmtId="0" fontId="26" fillId="0" borderId="76" xfId="0" applyFont="1" applyBorder="1" applyAlignment="1">
      <alignment horizontal="center" vertical="center"/>
    </xf>
    <xf numFmtId="0" fontId="15" fillId="10" borderId="69" xfId="0" applyFont="1" applyFill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78" xfId="0" applyFont="1" applyBorder="1" applyAlignment="1">
      <alignment horizontal="right" vertical="center"/>
    </xf>
    <xf numFmtId="0" fontId="15" fillId="0" borderId="79" xfId="0" applyFont="1" applyBorder="1" applyAlignment="1">
      <alignment horizontal="right" vertical="center"/>
    </xf>
    <xf numFmtId="0" fontId="26" fillId="0" borderId="80" xfId="0" applyFont="1" applyBorder="1" applyAlignment="1">
      <alignment horizontal="center" vertical="center"/>
    </xf>
    <xf numFmtId="0" fontId="26" fillId="0" borderId="81" xfId="0" applyFont="1" applyBorder="1" applyAlignment="1">
      <alignment horizontal="center" vertical="center"/>
    </xf>
    <xf numFmtId="0" fontId="26" fillId="0" borderId="82" xfId="0" applyFont="1" applyBorder="1" applyAlignment="1">
      <alignment horizontal="right" vertical="center"/>
    </xf>
    <xf numFmtId="0" fontId="15" fillId="0" borderId="83" xfId="0" applyFont="1" applyBorder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26" fillId="10" borderId="0" xfId="0" applyFont="1" applyFill="1" applyAlignment="1">
      <alignment horizontal="left" vertical="center"/>
    </xf>
    <xf numFmtId="0" fontId="15" fillId="10" borderId="0" xfId="0" applyFont="1" applyFill="1" applyAlignment="1">
      <alignment vertical="center"/>
    </xf>
    <xf numFmtId="0" fontId="18" fillId="0" borderId="0" xfId="0" applyFont="1" applyBorder="1" applyAlignme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15" fillId="0" borderId="33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9" fillId="0" borderId="0" xfId="0" applyFont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178" fontId="18" fillId="0" borderId="0" xfId="0" applyNumberFormat="1" applyFont="1" applyBorder="1" applyAlignment="1">
      <alignment vertical="center"/>
    </xf>
    <xf numFmtId="0" fontId="23" fillId="0" borderId="34" xfId="0" applyFont="1" applyFill="1" applyBorder="1" applyAlignment="1">
      <alignment horizontal="center" vertical="center"/>
    </xf>
    <xf numFmtId="0" fontId="15" fillId="0" borderId="34" xfId="0" applyFont="1" applyFill="1" applyBorder="1" applyAlignment="1">
      <alignment horizontal="center" vertical="center"/>
    </xf>
    <xf numFmtId="178" fontId="18" fillId="0" borderId="0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 wrapText="1"/>
    </xf>
    <xf numFmtId="0" fontId="23" fillId="2" borderId="12" xfId="2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/>
    </xf>
    <xf numFmtId="0" fontId="15" fillId="0" borderId="31" xfId="0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 vertical="top"/>
    </xf>
    <xf numFmtId="0" fontId="15" fillId="0" borderId="37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/>
    </xf>
    <xf numFmtId="0" fontId="15" fillId="6" borderId="39" xfId="0" applyFont="1" applyFill="1" applyBorder="1" applyAlignment="1">
      <alignment horizontal="center" vertical="center"/>
    </xf>
    <xf numFmtId="0" fontId="15" fillId="6" borderId="40" xfId="0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5" fillId="5" borderId="19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0" fontId="15" fillId="5" borderId="22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center" vertical="center"/>
    </xf>
    <xf numFmtId="0" fontId="15" fillId="5" borderId="42" xfId="0" applyFont="1" applyFill="1" applyBorder="1" applyAlignment="1">
      <alignment horizontal="center"/>
    </xf>
    <xf numFmtId="0" fontId="15" fillId="5" borderId="27" xfId="0" applyFont="1" applyFill="1" applyBorder="1" applyAlignment="1">
      <alignment horizontal="center" vertical="center"/>
    </xf>
    <xf numFmtId="0" fontId="15" fillId="5" borderId="43" xfId="0" applyFont="1" applyFill="1" applyBorder="1" applyAlignment="1">
      <alignment horizontal="center"/>
    </xf>
    <xf numFmtId="0" fontId="15" fillId="5" borderId="43" xfId="0" applyFont="1" applyFill="1" applyBorder="1" applyAlignment="1">
      <alignment horizontal="center" vertical="center"/>
    </xf>
    <xf numFmtId="0" fontId="15" fillId="5" borderId="39" xfId="0" applyFont="1" applyFill="1" applyBorder="1" applyAlignment="1">
      <alignment horizontal="center" vertical="center"/>
    </xf>
    <xf numFmtId="0" fontId="15" fillId="5" borderId="40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horizontal="center" vertical="center"/>
    </xf>
    <xf numFmtId="0" fontId="15" fillId="5" borderId="36" xfId="0" applyFont="1" applyFill="1" applyBorder="1" applyAlignment="1">
      <alignment horizontal="center" vertical="center"/>
    </xf>
    <xf numFmtId="0" fontId="15" fillId="5" borderId="41" xfId="0" applyFont="1" applyFill="1" applyBorder="1" applyAlignment="1">
      <alignment horizontal="center" vertical="center"/>
    </xf>
    <xf numFmtId="0" fontId="15" fillId="5" borderId="44" xfId="0" applyFont="1" applyFill="1" applyBorder="1" applyAlignment="1">
      <alignment horizontal="center"/>
    </xf>
    <xf numFmtId="0" fontId="15" fillId="0" borderId="9" xfId="0" applyNumberFormat="1" applyFont="1" applyBorder="1" applyAlignment="1">
      <alignment vertical="center"/>
    </xf>
    <xf numFmtId="0" fontId="15" fillId="0" borderId="45" xfId="0" applyFont="1" applyBorder="1" applyAlignment="1">
      <alignment vertical="center"/>
    </xf>
    <xf numFmtId="0" fontId="15" fillId="0" borderId="45" xfId="0" applyFont="1" applyBorder="1" applyAlignment="1">
      <alignment horizontal="center" vertical="center"/>
    </xf>
    <xf numFmtId="0" fontId="15" fillId="0" borderId="101" xfId="0" applyFont="1" applyFill="1" applyBorder="1" applyAlignment="1">
      <alignment horizontal="center" vertical="center"/>
    </xf>
    <xf numFmtId="0" fontId="15" fillId="0" borderId="104" xfId="0" applyFont="1" applyFill="1" applyBorder="1" applyAlignment="1">
      <alignment horizontal="center" vertical="center"/>
    </xf>
    <xf numFmtId="0" fontId="15" fillId="0" borderId="105" xfId="0" applyFont="1" applyFill="1" applyBorder="1" applyAlignment="1">
      <alignment horizontal="center" vertical="center"/>
    </xf>
    <xf numFmtId="0" fontId="15" fillId="0" borderId="106" xfId="0" applyFont="1" applyFill="1" applyBorder="1" applyAlignment="1">
      <alignment horizontal="center" vertical="center"/>
    </xf>
    <xf numFmtId="0" fontId="15" fillId="0" borderId="107" xfId="0" applyFont="1" applyFill="1" applyBorder="1" applyAlignment="1">
      <alignment horizontal="center" vertical="center"/>
    </xf>
    <xf numFmtId="9" fontId="15" fillId="2" borderId="50" xfId="1" applyNumberFormat="1" applyFont="1" applyFill="1" applyBorder="1" applyAlignment="1">
      <alignment horizontal="center" vertical="center"/>
    </xf>
    <xf numFmtId="9" fontId="15" fillId="2" borderId="51" xfId="1" applyNumberFormat="1" applyFont="1" applyFill="1" applyBorder="1" applyAlignment="1">
      <alignment horizontal="center" vertical="center"/>
    </xf>
    <xf numFmtId="9" fontId="15" fillId="3" borderId="52" xfId="1" applyFont="1" applyFill="1" applyBorder="1" applyAlignment="1">
      <alignment horizontal="center" vertical="center"/>
    </xf>
    <xf numFmtId="9" fontId="15" fillId="3" borderId="53" xfId="1" applyFont="1" applyFill="1" applyBorder="1" applyAlignment="1">
      <alignment horizontal="center" vertical="center"/>
    </xf>
    <xf numFmtId="9" fontId="15" fillId="3" borderId="54" xfId="1" applyFont="1" applyFill="1" applyBorder="1" applyAlignment="1">
      <alignment horizontal="center" vertical="center"/>
    </xf>
    <xf numFmtId="9" fontId="15" fillId="0" borderId="100" xfId="0" applyNumberFormat="1" applyFont="1" applyBorder="1" applyAlignment="1">
      <alignment horizontal="center" vertical="center"/>
    </xf>
    <xf numFmtId="9" fontId="15" fillId="0" borderId="0" xfId="1" applyFont="1" applyAlignment="1">
      <alignment horizontal="center" vertical="center"/>
    </xf>
    <xf numFmtId="0" fontId="15" fillId="0" borderId="0" xfId="0" applyNumberFormat="1" applyFont="1" applyAlignment="1">
      <alignment horizontal="left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5" fillId="0" borderId="0" xfId="0" applyNumberFormat="1" applyFont="1" applyBorder="1" applyAlignment="1">
      <alignment horizontal="center" vertical="center"/>
    </xf>
    <xf numFmtId="0" fontId="15" fillId="0" borderId="92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108" xfId="0" applyNumberFormat="1" applyFont="1" applyBorder="1" applyAlignment="1">
      <alignment horizontal="right" vertical="center"/>
    </xf>
    <xf numFmtId="0" fontId="15" fillId="0" borderId="109" xfId="0" applyFont="1" applyFill="1" applyBorder="1" applyAlignment="1">
      <alignment horizontal="center" vertical="center"/>
    </xf>
    <xf numFmtId="49" fontId="15" fillId="0" borderId="31" xfId="0" applyNumberFormat="1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vertical="center" shrinkToFit="1"/>
    </xf>
    <xf numFmtId="0" fontId="27" fillId="0" borderId="93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98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2" fillId="0" borderId="94" xfId="0" applyFont="1" applyBorder="1" applyAlignment="1">
      <alignment horizontal="center" vertical="center"/>
    </xf>
    <xf numFmtId="0" fontId="34" fillId="0" borderId="98" xfId="0" applyFont="1" applyBorder="1" applyAlignment="1">
      <alignment horizontal="center" vertical="center"/>
    </xf>
    <xf numFmtId="0" fontId="35" fillId="0" borderId="9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26" fillId="0" borderId="91" xfId="0" applyFont="1" applyFill="1" applyBorder="1" applyAlignment="1">
      <alignment horizontal="left" vertical="top" wrapText="1"/>
    </xf>
    <xf numFmtId="0" fontId="26" fillId="0" borderId="42" xfId="0" applyFont="1" applyFill="1" applyBorder="1" applyAlignment="1">
      <alignment horizontal="left" vertical="top" wrapText="1"/>
    </xf>
    <xf numFmtId="0" fontId="27" fillId="0" borderId="45" xfId="0" applyFont="1" applyFill="1" applyBorder="1" applyAlignment="1">
      <alignment vertical="center"/>
    </xf>
    <xf numFmtId="0" fontId="15" fillId="0" borderId="16" xfId="0" quotePrefix="1" applyNumberFormat="1" applyFont="1" applyBorder="1" applyAlignment="1">
      <alignment horizontal="center" vertical="center"/>
    </xf>
    <xf numFmtId="0" fontId="15" fillId="0" borderId="24" xfId="0" quotePrefix="1" applyNumberFormat="1" applyFont="1" applyBorder="1" applyAlignment="1">
      <alignment horizontal="center" vertical="center"/>
    </xf>
    <xf numFmtId="0" fontId="15" fillId="0" borderId="16" xfId="0" quotePrefix="1" applyNumberFormat="1" applyFont="1" applyBorder="1" applyAlignment="1">
      <alignment horizontal="center" vertical="center" wrapText="1"/>
    </xf>
    <xf numFmtId="0" fontId="15" fillId="0" borderId="24" xfId="0" quotePrefix="1" applyNumberFormat="1" applyFont="1" applyBorder="1" applyAlignment="1">
      <alignment horizontal="center" vertical="center" wrapText="1"/>
    </xf>
    <xf numFmtId="0" fontId="15" fillId="0" borderId="32" xfId="0" quotePrefix="1" applyNumberFormat="1" applyFont="1" applyBorder="1" applyAlignment="1">
      <alignment horizontal="center" vertical="center" wrapText="1"/>
    </xf>
    <xf numFmtId="0" fontId="15" fillId="0" borderId="24" xfId="2" quotePrefix="1" applyNumberFormat="1" applyFont="1" applyBorder="1" applyAlignment="1">
      <alignment horizontal="center" vertical="center"/>
    </xf>
    <xf numFmtId="56" fontId="15" fillId="0" borderId="24" xfId="3" quotePrefix="1" applyNumberFormat="1" applyFont="1" applyBorder="1" applyAlignment="1">
      <alignment horizontal="center" vertical="center"/>
    </xf>
    <xf numFmtId="0" fontId="15" fillId="0" borderId="24" xfId="3" quotePrefix="1" applyNumberFormat="1" applyFont="1" applyBorder="1" applyAlignment="1">
      <alignment horizontal="center" vertical="center"/>
    </xf>
    <xf numFmtId="0" fontId="15" fillId="0" borderId="36" xfId="3" quotePrefix="1" applyNumberFormat="1" applyFont="1" applyBorder="1" applyAlignment="1">
      <alignment horizontal="center" vertical="center"/>
    </xf>
    <xf numFmtId="0" fontId="15" fillId="0" borderId="16" xfId="3" applyNumberFormat="1" applyFont="1" applyBorder="1" applyAlignment="1">
      <alignment horizontal="center" vertical="center"/>
    </xf>
    <xf numFmtId="0" fontId="15" fillId="0" borderId="24" xfId="0" applyNumberFormat="1" applyFont="1" applyBorder="1" applyAlignment="1">
      <alignment horizontal="center" vertical="center"/>
    </xf>
    <xf numFmtId="0" fontId="15" fillId="0" borderId="36" xfId="0" applyNumberFormat="1" applyFont="1" applyBorder="1" applyAlignment="1">
      <alignment horizontal="center" vertical="center"/>
    </xf>
    <xf numFmtId="56" fontId="15" fillId="0" borderId="16" xfId="0" quotePrefix="1" applyNumberFormat="1" applyFont="1" applyFill="1" applyBorder="1" applyAlignment="1">
      <alignment horizontal="center" vertical="center"/>
    </xf>
    <xf numFmtId="9" fontId="15" fillId="8" borderId="52" xfId="1" applyFont="1" applyFill="1" applyBorder="1" applyAlignment="1">
      <alignment horizontal="right" vertical="center"/>
    </xf>
    <xf numFmtId="0" fontId="8" fillId="0" borderId="2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7" fillId="0" borderId="21" xfId="0" applyFont="1" applyFill="1" applyBorder="1" applyAlignment="1">
      <alignment vertical="center"/>
    </xf>
    <xf numFmtId="0" fontId="27" fillId="0" borderId="97" xfId="0" applyFont="1" applyFill="1" applyBorder="1" applyAlignment="1">
      <alignment vertical="center"/>
    </xf>
    <xf numFmtId="0" fontId="26" fillId="0" borderId="21" xfId="0" applyFont="1" applyFill="1" applyBorder="1" applyAlignment="1">
      <alignment horizontal="left" vertical="center"/>
    </xf>
    <xf numFmtId="0" fontId="27" fillId="0" borderId="97" xfId="0" applyFont="1" applyFill="1" applyBorder="1" applyAlignment="1">
      <alignment horizontal="left" vertical="center" wrapText="1"/>
    </xf>
    <xf numFmtId="56" fontId="27" fillId="0" borderId="97" xfId="0" applyNumberFormat="1" applyFont="1" applyFill="1" applyBorder="1" applyAlignment="1">
      <alignment horizontal="left" vertical="top" wrapText="1"/>
    </xf>
    <xf numFmtId="0" fontId="26" fillId="0" borderId="45" xfId="0" applyFont="1" applyFill="1" applyBorder="1" applyAlignment="1">
      <alignment horizontal="left" vertical="top" wrapText="1"/>
    </xf>
    <xf numFmtId="0" fontId="26" fillId="0" borderId="96" xfId="0" applyFont="1" applyFill="1" applyBorder="1" applyAlignment="1">
      <alignment horizontal="left" vertical="top" wrapText="1"/>
    </xf>
    <xf numFmtId="0" fontId="0" fillId="0" borderId="91" xfId="0" applyBorder="1" applyAlignment="1">
      <alignment vertical="top" wrapText="1"/>
    </xf>
    <xf numFmtId="56" fontId="27" fillId="0" borderId="91" xfId="0" applyNumberFormat="1" applyFont="1" applyFill="1" applyBorder="1" applyAlignment="1">
      <alignment horizontal="left" vertical="top" wrapText="1"/>
    </xf>
    <xf numFmtId="0" fontId="27" fillId="0" borderId="21" xfId="0" applyFont="1" applyFill="1" applyBorder="1" applyAlignment="1">
      <alignment horizontal="left" vertical="top" wrapText="1"/>
    </xf>
    <xf numFmtId="0" fontId="18" fillId="0" borderId="0" xfId="3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1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9" fontId="15" fillId="8" borderId="63" xfId="1" applyFont="1" applyFill="1" applyBorder="1" applyAlignment="1">
      <alignment horizontal="center" vertical="center"/>
    </xf>
    <xf numFmtId="9" fontId="15" fillId="9" borderId="65" xfId="1" applyFont="1" applyFill="1" applyBorder="1" applyAlignment="1">
      <alignment horizontal="center" vertical="center"/>
    </xf>
    <xf numFmtId="9" fontId="15" fillId="9" borderId="65" xfId="1" applyFont="1" applyFill="1" applyBorder="1" applyAlignment="1">
      <alignment horizontal="right" vertical="center"/>
    </xf>
    <xf numFmtId="9" fontId="15" fillId="9" borderId="51" xfId="1" applyFont="1" applyFill="1" applyBorder="1" applyAlignment="1">
      <alignment horizontal="right" vertical="center"/>
    </xf>
    <xf numFmtId="0" fontId="8" fillId="8" borderId="84" xfId="0" applyFont="1" applyFill="1" applyBorder="1" applyAlignment="1">
      <alignment horizontal="center" vertical="center"/>
    </xf>
    <xf numFmtId="0" fontId="8" fillId="8" borderId="85" xfId="0" applyFont="1" applyFill="1" applyBorder="1" applyAlignment="1">
      <alignment horizontal="center" vertical="center"/>
    </xf>
    <xf numFmtId="0" fontId="8" fillId="8" borderId="88" xfId="0" applyFont="1" applyFill="1" applyBorder="1" applyAlignment="1">
      <alignment horizontal="center" vertical="center"/>
    </xf>
    <xf numFmtId="0" fontId="8" fillId="8" borderId="89" xfId="0" applyFont="1" applyFill="1" applyBorder="1" applyAlignment="1">
      <alignment horizontal="center" vertical="center"/>
    </xf>
    <xf numFmtId="0" fontId="8" fillId="11" borderId="84" xfId="0" applyFont="1" applyFill="1" applyBorder="1" applyAlignment="1">
      <alignment horizontal="center" vertical="center"/>
    </xf>
    <xf numFmtId="0" fontId="8" fillId="11" borderId="86" xfId="0" applyFont="1" applyFill="1" applyBorder="1" applyAlignment="1">
      <alignment horizontal="center" vertical="center"/>
    </xf>
    <xf numFmtId="0" fontId="8" fillId="11" borderId="86" xfId="0" quotePrefix="1" applyFont="1" applyFill="1" applyBorder="1" applyAlignment="1">
      <alignment horizontal="center" vertical="center"/>
    </xf>
    <xf numFmtId="0" fontId="8" fillId="11" borderId="85" xfId="0" quotePrefix="1" applyFont="1" applyFill="1" applyBorder="1" applyAlignment="1">
      <alignment horizontal="center" vertical="center"/>
    </xf>
    <xf numFmtId="0" fontId="8" fillId="11" borderId="88" xfId="0" applyFont="1" applyFill="1" applyBorder="1" applyAlignment="1">
      <alignment horizontal="center" vertical="center"/>
    </xf>
    <xf numFmtId="0" fontId="8" fillId="11" borderId="90" xfId="0" applyFont="1" applyFill="1" applyBorder="1" applyAlignment="1">
      <alignment horizontal="center" vertical="center"/>
    </xf>
    <xf numFmtId="0" fontId="8" fillId="11" borderId="89" xfId="0" applyFont="1" applyFill="1" applyBorder="1" applyAlignment="1">
      <alignment horizontal="center" vertical="center"/>
    </xf>
    <xf numFmtId="0" fontId="8" fillId="4" borderId="55" xfId="0" applyFont="1" applyFill="1" applyBorder="1" applyAlignment="1">
      <alignment horizontal="center" vertical="center"/>
    </xf>
    <xf numFmtId="0" fontId="8" fillId="4" borderId="78" xfId="0" applyFont="1" applyFill="1" applyBorder="1" applyAlignment="1">
      <alignment horizontal="center" vertical="center"/>
    </xf>
    <xf numFmtId="0" fontId="8" fillId="4" borderId="78" xfId="0" quotePrefix="1" applyFont="1" applyFill="1" applyBorder="1" applyAlignment="1">
      <alignment horizontal="center" vertical="center"/>
    </xf>
    <xf numFmtId="0" fontId="8" fillId="4" borderId="56" xfId="0" applyFont="1" applyFill="1" applyBorder="1" applyAlignment="1">
      <alignment horizontal="center" vertical="center"/>
    </xf>
    <xf numFmtId="0" fontId="8" fillId="4" borderId="87" xfId="0" applyFont="1" applyFill="1" applyBorder="1" applyAlignment="1">
      <alignment vertical="center"/>
    </xf>
    <xf numFmtId="0" fontId="8" fillId="4" borderId="36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178" fontId="23" fillId="0" borderId="31" xfId="0" applyNumberFormat="1" applyFont="1" applyBorder="1" applyAlignment="1">
      <alignment horizontal="center" vertical="center"/>
    </xf>
    <xf numFmtId="178" fontId="23" fillId="0" borderId="31" xfId="0" applyNumberFormat="1" applyFont="1" applyFill="1" applyBorder="1" applyAlignment="1">
      <alignment horizontal="center" vertical="center"/>
    </xf>
    <xf numFmtId="178" fontId="23" fillId="0" borderId="18" xfId="0" applyNumberFormat="1" applyFont="1" applyBorder="1" applyAlignment="1">
      <alignment horizontal="center" vertical="center"/>
    </xf>
    <xf numFmtId="178" fontId="23" fillId="0" borderId="46" xfId="0" applyNumberFormat="1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56" fontId="27" fillId="0" borderId="61" xfId="0" applyNumberFormat="1" applyFont="1" applyFill="1" applyBorder="1" applyAlignment="1">
      <alignment horizontal="left" vertical="top" wrapText="1"/>
    </xf>
    <xf numFmtId="0" fontId="33" fillId="0" borderId="42" xfId="0" applyFont="1" applyFill="1" applyBorder="1" applyAlignment="1">
      <alignment horizontal="left" vertical="center"/>
    </xf>
    <xf numFmtId="0" fontId="33" fillId="0" borderId="21" xfId="0" applyFont="1" applyFill="1" applyBorder="1" applyAlignment="1">
      <alignment vertical="center"/>
    </xf>
    <xf numFmtId="0" fontId="33" fillId="0" borderId="45" xfId="0" applyFont="1" applyFill="1" applyBorder="1" applyAlignment="1">
      <alignment horizontal="left" vertical="center"/>
    </xf>
    <xf numFmtId="0" fontId="33" fillId="0" borderId="45" xfId="0" applyFont="1" applyFill="1" applyBorder="1" applyAlignment="1">
      <alignment vertical="center"/>
    </xf>
    <xf numFmtId="0" fontId="27" fillId="5" borderId="91" xfId="0" applyFont="1" applyFill="1" applyBorder="1" applyAlignment="1">
      <alignment horizontal="left" vertical="center" wrapText="1"/>
    </xf>
    <xf numFmtId="56" fontId="26" fillId="5" borderId="29" xfId="0" applyNumberFormat="1" applyFont="1" applyFill="1" applyBorder="1" applyAlignment="1">
      <alignment horizontal="left" vertical="center" wrapText="1"/>
    </xf>
    <xf numFmtId="56" fontId="26" fillId="5" borderId="45" xfId="0" applyNumberFormat="1" applyFont="1" applyFill="1" applyBorder="1" applyAlignment="1">
      <alignment horizontal="left" vertical="center" wrapText="1"/>
    </xf>
    <xf numFmtId="56" fontId="26" fillId="5" borderId="43" xfId="0" applyNumberFormat="1" applyFont="1" applyFill="1" applyBorder="1" applyAlignment="1">
      <alignment horizontal="left" vertical="center" wrapText="1"/>
    </xf>
    <xf numFmtId="0" fontId="27" fillId="5" borderId="43" xfId="0" applyFont="1" applyFill="1" applyBorder="1" applyAlignment="1">
      <alignment horizontal="left" vertical="center" wrapText="1"/>
    </xf>
    <xf numFmtId="0" fontId="27" fillId="5" borderId="29" xfId="0" applyFont="1" applyFill="1" applyBorder="1" applyAlignment="1">
      <alignment horizontal="left" vertical="center" wrapText="1"/>
    </xf>
    <xf numFmtId="56" fontId="26" fillId="5" borderId="21" xfId="0" applyNumberFormat="1" applyFont="1" applyFill="1" applyBorder="1" applyAlignment="1">
      <alignment horizontal="left" vertical="center" wrapText="1"/>
    </xf>
    <xf numFmtId="0" fontId="27" fillId="5" borderId="45" xfId="0" applyFont="1" applyFill="1" applyBorder="1" applyAlignment="1">
      <alignment horizontal="left" vertical="center" wrapText="1"/>
    </xf>
    <xf numFmtId="0" fontId="27" fillId="5" borderId="42" xfId="0" applyFont="1" applyFill="1" applyBorder="1" applyAlignment="1">
      <alignment horizontal="left" vertical="center" wrapText="1"/>
    </xf>
    <xf numFmtId="56" fontId="26" fillId="5" borderId="91" xfId="0" applyNumberFormat="1" applyFont="1" applyFill="1" applyBorder="1" applyAlignment="1">
      <alignment horizontal="left" vertical="center" wrapText="1"/>
    </xf>
    <xf numFmtId="56" fontId="26" fillId="5" borderId="42" xfId="0" applyNumberFormat="1" applyFont="1" applyFill="1" applyBorder="1" applyAlignment="1">
      <alignment horizontal="left" vertical="center" wrapText="1"/>
    </xf>
    <xf numFmtId="0" fontId="26" fillId="5" borderId="43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93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32" xfId="0" applyFont="1" applyFill="1" applyBorder="1" applyAlignment="1">
      <alignment horizontal="center" vertical="center" wrapText="1"/>
    </xf>
    <xf numFmtId="0" fontId="27" fillId="0" borderId="93" xfId="0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95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93" xfId="0" applyFont="1" applyBorder="1" applyAlignment="1">
      <alignment horizontal="center" vertical="center" wrapText="1"/>
    </xf>
    <xf numFmtId="0" fontId="27" fillId="0" borderId="98" xfId="0" applyFont="1" applyBorder="1" applyAlignment="1">
      <alignment horizontal="center" vertical="center" wrapText="1"/>
    </xf>
    <xf numFmtId="0" fontId="27" fillId="0" borderId="94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34" fillId="0" borderId="94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34" fillId="0" borderId="98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56" fontId="15" fillId="0" borderId="111" xfId="0" quotePrefix="1" applyNumberFormat="1" applyFont="1" applyFill="1" applyBorder="1" applyAlignment="1">
      <alignment horizontal="center" vertical="center"/>
    </xf>
    <xf numFmtId="56" fontId="15" fillId="0" borderId="112" xfId="0" applyNumberFormat="1" applyFont="1" applyFill="1" applyBorder="1" applyAlignment="1">
      <alignment horizontal="center" vertical="center"/>
    </xf>
    <xf numFmtId="49" fontId="15" fillId="0" borderId="110" xfId="0" applyNumberFormat="1" applyFont="1" applyFill="1" applyBorder="1" applyAlignment="1">
      <alignment horizontal="center" vertical="center"/>
    </xf>
    <xf numFmtId="0" fontId="15" fillId="0" borderId="113" xfId="0" applyFont="1" applyBorder="1" applyAlignment="1">
      <alignment vertical="center"/>
    </xf>
    <xf numFmtId="0" fontId="15" fillId="0" borderId="112" xfId="0" applyFont="1" applyBorder="1" applyAlignment="1">
      <alignment vertical="center"/>
    </xf>
    <xf numFmtId="0" fontId="15" fillId="0" borderId="111" xfId="0" applyFont="1" applyBorder="1" applyAlignment="1">
      <alignment vertical="center"/>
    </xf>
    <xf numFmtId="0" fontId="15" fillId="0" borderId="82" xfId="0" applyFont="1" applyBorder="1" applyAlignment="1">
      <alignment vertical="center"/>
    </xf>
    <xf numFmtId="0" fontId="15" fillId="0" borderId="114" xfId="0" applyFont="1" applyBorder="1" applyAlignment="1">
      <alignment vertical="center"/>
    </xf>
    <xf numFmtId="0" fontId="23" fillId="10" borderId="82" xfId="0" applyFont="1" applyFill="1" applyBorder="1" applyAlignment="1">
      <alignment vertical="center"/>
    </xf>
    <xf numFmtId="0" fontId="15" fillId="0" borderId="115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26" fillId="0" borderId="45" xfId="0" applyFont="1" applyFill="1" applyBorder="1" applyAlignment="1">
      <alignment vertical="center"/>
    </xf>
    <xf numFmtId="49" fontId="8" fillId="0" borderId="31" xfId="0" applyNumberFormat="1" applyFont="1" applyFill="1" applyBorder="1" applyAlignment="1">
      <alignment horizontal="center" vertical="center"/>
    </xf>
    <xf numFmtId="0" fontId="33" fillId="5" borderId="21" xfId="0" applyFont="1" applyFill="1" applyBorder="1" applyAlignment="1">
      <alignment horizontal="left" vertical="center"/>
    </xf>
    <xf numFmtId="0" fontId="33" fillId="5" borderId="45" xfId="0" applyFont="1" applyFill="1" applyBorder="1" applyAlignment="1">
      <alignment horizontal="left" vertical="center"/>
    </xf>
    <xf numFmtId="0" fontId="33" fillId="5" borderId="29" xfId="0" applyFont="1" applyFill="1" applyBorder="1" applyAlignment="1">
      <alignment horizontal="left" vertical="center"/>
    </xf>
    <xf numFmtId="0" fontId="33" fillId="5" borderId="97" xfId="0" applyFont="1" applyFill="1" applyBorder="1" applyAlignment="1">
      <alignment horizontal="left" vertical="center" wrapText="1"/>
    </xf>
    <xf numFmtId="0" fontId="33" fillId="5" borderId="61" xfId="0" applyFont="1" applyFill="1" applyBorder="1" applyAlignment="1">
      <alignment horizontal="left" vertical="center"/>
    </xf>
    <xf numFmtId="0" fontId="33" fillId="5" borderId="45" xfId="0" applyFont="1" applyFill="1" applyBorder="1" applyAlignment="1">
      <alignment horizontal="left" vertical="center" wrapText="1"/>
    </xf>
    <xf numFmtId="0" fontId="27" fillId="5" borderId="42" xfId="0" applyFont="1" applyFill="1" applyBorder="1" applyAlignment="1">
      <alignment horizontal="left" vertical="center"/>
    </xf>
    <xf numFmtId="0" fontId="26" fillId="5" borderId="45" xfId="0" applyFont="1" applyFill="1" applyBorder="1" applyAlignment="1">
      <alignment horizontal="left" vertical="center"/>
    </xf>
    <xf numFmtId="0" fontId="27" fillId="5" borderId="45" xfId="0" applyFont="1" applyFill="1" applyBorder="1" applyAlignment="1">
      <alignment horizontal="left" vertical="center"/>
    </xf>
    <xf numFmtId="0" fontId="26" fillId="5" borderId="43" xfId="0" applyFont="1" applyFill="1" applyBorder="1" applyAlignment="1">
      <alignment horizontal="left" vertical="center"/>
    </xf>
    <xf numFmtId="0" fontId="27" fillId="5" borderId="99" xfId="0" applyFont="1" applyFill="1" applyBorder="1" applyAlignment="1">
      <alignment horizontal="left"/>
    </xf>
    <xf numFmtId="56" fontId="33" fillId="0" borderId="45" xfId="0" applyNumberFormat="1" applyFont="1" applyFill="1" applyBorder="1" applyAlignment="1">
      <alignment horizontal="left" vertical="center"/>
    </xf>
    <xf numFmtId="0" fontId="33" fillId="0" borderId="21" xfId="0" applyFont="1" applyFill="1" applyBorder="1" applyAlignment="1">
      <alignment horizontal="left" vertical="center"/>
    </xf>
    <xf numFmtId="0" fontId="33" fillId="0" borderId="97" xfId="0" applyFont="1" applyFill="1" applyBorder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0" borderId="2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15" fillId="0" borderId="41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/>
    </xf>
    <xf numFmtId="0" fontId="33" fillId="0" borderId="21" xfId="0" applyFont="1" applyFill="1" applyBorder="1" applyAlignment="1">
      <alignment horizontal="left" vertical="center" wrapText="1"/>
    </xf>
    <xf numFmtId="0" fontId="15" fillId="0" borderId="35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top"/>
    </xf>
    <xf numFmtId="0" fontId="15" fillId="0" borderId="28" xfId="0" applyFont="1" applyFill="1" applyBorder="1" applyAlignment="1">
      <alignment horizontal="center" vertical="top"/>
    </xf>
    <xf numFmtId="0" fontId="15" fillId="0" borderId="30" xfId="0" applyFont="1" applyFill="1" applyBorder="1" applyAlignment="1">
      <alignment horizontal="center" vertical="top"/>
    </xf>
    <xf numFmtId="0" fontId="15" fillId="0" borderId="28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top"/>
    </xf>
    <xf numFmtId="0" fontId="23" fillId="0" borderId="4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15" fillId="0" borderId="24" xfId="2" applyFont="1" applyFill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29" xfId="2" applyFont="1" applyFill="1" applyBorder="1" applyAlignment="1">
      <alignment horizontal="center" vertical="center"/>
    </xf>
    <xf numFmtId="0" fontId="23" fillId="0" borderId="116" xfId="0" applyFont="1" applyBorder="1" applyAlignment="1">
      <alignment horizontal="center" vertical="center"/>
    </xf>
    <xf numFmtId="56" fontId="26" fillId="0" borderId="45" xfId="0" applyNumberFormat="1" applyFont="1" applyFill="1" applyBorder="1" applyAlignment="1">
      <alignment horizontal="left" vertical="center" wrapText="1"/>
    </xf>
    <xf numFmtId="0" fontId="27" fillId="0" borderId="45" xfId="0" applyFont="1" applyFill="1" applyBorder="1" applyAlignment="1">
      <alignment horizontal="left" vertical="center" wrapText="1"/>
    </xf>
    <xf numFmtId="56" fontId="26" fillId="0" borderId="61" xfId="0" applyNumberFormat="1" applyFont="1" applyFill="1" applyBorder="1" applyAlignment="1">
      <alignment horizontal="left" vertical="center" wrapText="1"/>
    </xf>
    <xf numFmtId="56" fontId="26" fillId="5" borderId="97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99" xfId="0" applyFont="1" applyFill="1" applyBorder="1" applyAlignment="1">
      <alignment horizontal="left" vertical="center" wrapText="1"/>
    </xf>
    <xf numFmtId="0" fontId="25" fillId="0" borderId="0" xfId="0" applyNumberFormat="1" applyFont="1" applyAlignment="1">
      <alignment horizontal="left"/>
    </xf>
    <xf numFmtId="0" fontId="22" fillId="0" borderId="4" xfId="0" applyFont="1" applyBorder="1" applyAlignment="1">
      <alignment horizontal="center" vertical="center" textRotation="255" wrapText="1"/>
    </xf>
    <xf numFmtId="0" fontId="22" fillId="0" borderId="14" xfId="0" applyFont="1" applyBorder="1" applyAlignment="1">
      <alignment horizontal="center" vertical="center" textRotation="255" wrapText="1"/>
    </xf>
    <xf numFmtId="0" fontId="37" fillId="3" borderId="2" xfId="0" applyFont="1" applyFill="1" applyBorder="1" applyAlignment="1">
      <alignment horizontal="center" vertical="center" textRotation="255" wrapText="1"/>
    </xf>
    <xf numFmtId="0" fontId="37" fillId="3" borderId="12" xfId="0" applyFont="1" applyFill="1" applyBorder="1" applyAlignment="1">
      <alignment horizontal="center" vertical="center" textRotation="255" wrapText="1"/>
    </xf>
    <xf numFmtId="0" fontId="19" fillId="3" borderId="2" xfId="0" applyFont="1" applyFill="1" applyBorder="1" applyAlignment="1">
      <alignment horizontal="center" vertical="center" textRotation="255" wrapText="1"/>
    </xf>
    <xf numFmtId="0" fontId="19" fillId="3" borderId="12" xfId="0" applyFont="1" applyFill="1" applyBorder="1" applyAlignment="1">
      <alignment horizontal="center" vertical="center" textRotation="255" wrapText="1"/>
    </xf>
    <xf numFmtId="0" fontId="19" fillId="3" borderId="8" xfId="0" applyFont="1" applyFill="1" applyBorder="1" applyAlignment="1">
      <alignment horizontal="center" vertical="center" textRotation="255" wrapText="1"/>
    </xf>
    <xf numFmtId="0" fontId="19" fillId="3" borderId="15" xfId="0" applyFont="1" applyFill="1" applyBorder="1" applyAlignment="1">
      <alignment horizontal="center" vertical="center" textRotation="255" wrapText="1"/>
    </xf>
    <xf numFmtId="0" fontId="38" fillId="2" borderId="5" xfId="0" applyFont="1" applyFill="1" applyBorder="1" applyAlignment="1">
      <alignment horizontal="center" vertical="center"/>
    </xf>
    <xf numFmtId="0" fontId="38" fillId="2" borderId="6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15" fillId="0" borderId="102" xfId="0" applyNumberFormat="1" applyFont="1" applyFill="1" applyBorder="1" applyAlignment="1">
      <alignment horizontal="center" vertical="center" shrinkToFit="1"/>
    </xf>
    <xf numFmtId="0" fontId="15" fillId="0" borderId="103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 textRotation="255" wrapText="1"/>
    </xf>
    <xf numFmtId="0" fontId="19" fillId="3" borderId="11" xfId="0" applyFont="1" applyFill="1" applyBorder="1" applyAlignment="1">
      <alignment horizontal="center" vertical="center" textRotation="255" wrapText="1"/>
    </xf>
    <xf numFmtId="0" fontId="22" fillId="0" borderId="1" xfId="0" applyNumberFormat="1" applyFont="1" applyBorder="1" applyAlignment="1">
      <alignment horizontal="center" vertical="distributed"/>
    </xf>
    <xf numFmtId="0" fontId="22" fillId="0" borderId="11" xfId="0" applyNumberFormat="1" applyFont="1" applyBorder="1" applyAlignment="1">
      <alignment horizontal="center" vertical="distributed"/>
    </xf>
    <xf numFmtId="0" fontId="22" fillId="0" borderId="2" xfId="0" applyFont="1" applyBorder="1" applyAlignment="1">
      <alignment horizontal="center" vertical="distributed" wrapText="1"/>
    </xf>
    <xf numFmtId="0" fontId="22" fillId="0" borderId="12" xfId="0" applyFont="1" applyBorder="1" applyAlignment="1">
      <alignment horizontal="center" vertical="distributed" wrapText="1"/>
    </xf>
    <xf numFmtId="0" fontId="19" fillId="0" borderId="8" xfId="0" applyFont="1" applyBorder="1" applyAlignment="1">
      <alignment horizontal="center" vertical="center" textRotation="255" wrapText="1"/>
    </xf>
    <xf numFmtId="0" fontId="19" fillId="0" borderId="15" xfId="0" applyFont="1" applyBorder="1" applyAlignment="1">
      <alignment horizontal="center" vertical="center" textRotation="255" wrapText="1"/>
    </xf>
    <xf numFmtId="0" fontId="22" fillId="0" borderId="4" xfId="0" applyFont="1" applyBorder="1" applyAlignment="1">
      <alignment horizontal="center" vertical="center" textRotation="255"/>
    </xf>
    <xf numFmtId="0" fontId="22" fillId="0" borderId="14" xfId="0" applyFont="1" applyBorder="1" applyAlignment="1">
      <alignment horizontal="center" vertical="center" textRotation="255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26" fillId="0" borderId="58" xfId="0" applyFont="1" applyBorder="1" applyAlignment="1">
      <alignment horizontal="center" vertical="center"/>
    </xf>
    <xf numFmtId="0" fontId="15" fillId="0" borderId="102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5" fillId="7" borderId="57" xfId="0" applyFont="1" applyFill="1" applyBorder="1" applyAlignment="1">
      <alignment horizontal="center" vertical="center"/>
    </xf>
    <xf numFmtId="0" fontId="20" fillId="7" borderId="5" xfId="0" applyFont="1" applyFill="1" applyBorder="1" applyAlignment="1">
      <alignment horizontal="center" vertical="center"/>
    </xf>
    <xf numFmtId="0" fontId="20" fillId="7" borderId="6" xfId="0" applyFont="1" applyFill="1" applyBorder="1" applyAlignment="1">
      <alignment horizontal="center" vertical="center"/>
    </xf>
    <xf numFmtId="0" fontId="20" fillId="7" borderId="7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177" fontId="20" fillId="7" borderId="5" xfId="0" applyNumberFormat="1" applyFont="1" applyFill="1" applyBorder="1" applyAlignment="1">
      <alignment horizontal="center" vertical="center"/>
    </xf>
    <xf numFmtId="177" fontId="20" fillId="7" borderId="6" xfId="0" applyNumberFormat="1" applyFont="1" applyFill="1" applyBorder="1" applyAlignment="1">
      <alignment horizontal="center" vertical="center"/>
    </xf>
    <xf numFmtId="177" fontId="20" fillId="7" borderId="7" xfId="0" applyNumberFormat="1" applyFont="1" applyFill="1" applyBorder="1" applyAlignment="1">
      <alignment horizontal="center" vertical="center"/>
    </xf>
  </cellXfs>
  <cellStyles count="4">
    <cellStyle name="パーセント" xfId="1" builtinId="5"/>
    <cellStyle name="標準" xfId="0" builtinId="0"/>
    <cellStyle name="標準 4" xfId="3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ja-JP" sz="12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r>
              <a:rPr lang="ja-JP" altLang="en-US" sz="1200" b="1" baseline="0"/>
              <a:t>相談内容</a:t>
            </a:r>
          </a:p>
        </c:rich>
      </c:tx>
      <c:layout>
        <c:manualLayout>
          <c:xMode val="edge"/>
          <c:yMode val="edge"/>
          <c:x val="0.42587538201560399"/>
          <c:y val="2.39717316138927E-2"/>
        </c:manualLayout>
      </c:layout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9.8572943282753206E-2"/>
          <c:y val="0.13109013379725301"/>
          <c:w val="0.81674214149931901"/>
          <c:h val="0.550483332239720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相談会集計!$I$1:$T$2</c:f>
              <c:strCache>
                <c:ptCount val="12"/>
                <c:pt idx="0">
                  <c:v>パソコンの基礎</c:v>
                </c:pt>
                <c:pt idx="1">
                  <c:v>デスクトップ整理</c:v>
                </c:pt>
                <c:pt idx="2">
                  <c:v>セキュリティ</c:v>
                </c:pt>
                <c:pt idx="3">
                  <c:v>ワード</c:v>
                </c:pt>
                <c:pt idx="4">
                  <c:v>エクセル</c:v>
                </c:pt>
                <c:pt idx="5">
                  <c:v>インターネット</c:v>
                </c:pt>
                <c:pt idx="6">
                  <c:v>Ｅメール</c:v>
                </c:pt>
                <c:pt idx="7">
                  <c:v>はがき</c:v>
                </c:pt>
                <c:pt idx="8">
                  <c:v>映像・音楽メディア</c:v>
                </c:pt>
                <c:pt idx="9">
                  <c:v>周辺接続　　機器</c:v>
                </c:pt>
                <c:pt idx="10">
                  <c:v>デジカメ</c:v>
                </c:pt>
                <c:pt idx="11">
                  <c:v>その他</c:v>
                </c:pt>
              </c:strCache>
            </c:strRef>
          </c:cat>
          <c:val>
            <c:numRef>
              <c:f>相談会集計!$I$76:$T$76</c:f>
              <c:numCache>
                <c:formatCode>General</c:formatCode>
                <c:ptCount val="12"/>
                <c:pt idx="0">
                  <c:v>43</c:v>
                </c:pt>
                <c:pt idx="1">
                  <c:v>13</c:v>
                </c:pt>
                <c:pt idx="2">
                  <c:v>4</c:v>
                </c:pt>
                <c:pt idx="3">
                  <c:v>52</c:v>
                </c:pt>
                <c:pt idx="4">
                  <c:v>105</c:v>
                </c:pt>
                <c:pt idx="5">
                  <c:v>39</c:v>
                </c:pt>
                <c:pt idx="6">
                  <c:v>26</c:v>
                </c:pt>
                <c:pt idx="7">
                  <c:v>23</c:v>
                </c:pt>
                <c:pt idx="8">
                  <c:v>23</c:v>
                </c:pt>
                <c:pt idx="9">
                  <c:v>13</c:v>
                </c:pt>
                <c:pt idx="10">
                  <c:v>10</c:v>
                </c:pt>
                <c:pt idx="11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48-43A6-B397-5B8A766E0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711040"/>
        <c:axId val="266712960"/>
      </c:barChart>
      <c:catAx>
        <c:axId val="2667110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eaVert" wrap="square" anchor="ctr" anchorCtr="1"/>
          <a:lstStyle/>
          <a:p>
            <a:pPr>
              <a:defRPr lang="ja-JP" sz="10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endParaRPr lang="ja-JP"/>
          </a:p>
        </c:txPr>
        <c:crossAx val="266712960"/>
        <c:crosses val="autoZero"/>
        <c:auto val="1"/>
        <c:lblAlgn val="ctr"/>
        <c:lblOffset val="100"/>
        <c:tickLblSkip val="1"/>
        <c:noMultiLvlLbl val="0"/>
      </c:catAx>
      <c:valAx>
        <c:axId val="26671296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algn="ctr">
                  <a:defRPr lang="ja-JP" sz="1000" b="1" i="0" u="none" strike="noStrike" kern="1200" baseline="0">
                    <a:solidFill>
                      <a:srgbClr val="000000"/>
                    </a:solidFill>
                    <a:latin typeface="ＭＳ Ｐゴシック" panose="020B0600070205080204" charset="-128"/>
                    <a:ea typeface="ＭＳ Ｐゴシック" panose="020B0600070205080204" charset="-128"/>
                    <a:cs typeface="ＭＳ Ｐゴシック" panose="020B0600070205080204" charset="-128"/>
                  </a:defRPr>
                </a:pPr>
                <a:r>
                  <a:rPr lang="ja-JP" altLang="en-US" b="1"/>
                  <a:t>件数</a:t>
                </a:r>
              </a:p>
            </c:rich>
          </c:tx>
          <c:layout>
            <c:manualLayout>
              <c:xMode val="edge"/>
              <c:yMode val="edge"/>
              <c:x val="4.6972826001540201E-2"/>
              <c:y val="4.32850837994933E-2"/>
            </c:manualLayout>
          </c:layout>
          <c:overlay val="0"/>
          <c:spPr>
            <a:noFill/>
            <a:ln w="25400"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endParaRPr lang="ja-JP"/>
          </a:p>
        </c:txPr>
        <c:crossAx val="266711040"/>
        <c:crosses val="autoZero"/>
        <c:crossBetween val="between"/>
      </c:valAx>
      <c:spPr>
        <a:solidFill>
          <a:srgbClr val="C0C0C0">
            <a:alpha val="50000"/>
          </a:srgbClr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ja-JP" sz="1200" b="1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ja-JP" sz="12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r>
              <a:rPr lang="ja-JP" altLang="en-US" sz="1200" baseline="0"/>
              <a:t>参加者比較</a:t>
            </a:r>
          </a:p>
        </c:rich>
      </c:tx>
      <c:layout>
        <c:manualLayout>
          <c:xMode val="edge"/>
          <c:yMode val="edge"/>
          <c:x val="0.3723686535685517"/>
          <c:y val="4.7189967460460849E-2"/>
        </c:manualLayout>
      </c:layout>
      <c:overlay val="0"/>
      <c:spPr>
        <a:solidFill>
          <a:schemeClr val="accent5">
            <a:lumMod val="20000"/>
            <a:lumOff val="80000"/>
          </a:schemeClr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813203836259028"/>
          <c:y val="0.18147254597041906"/>
          <c:w val="0.70839932575059095"/>
          <c:h val="0.712786537276061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  <a:effectLst/>
          </c:spPr>
          <c:invertIfNegative val="0"/>
          <c:dLbls>
            <c:spPr>
              <a:noFill/>
              <a:ln w="25400">
                <a:noFill/>
              </a:ln>
              <a:effectLst/>
            </c:spPr>
            <c:txPr>
              <a:bodyPr rot="0" spcFirstLastPara="0" vertOverflow="ellipsis" horzOverflow="overflow" vert="horz" wrap="square" lIns="38100" tIns="19050" rIns="38100" bIns="19050" anchor="ctr" anchorCtr="1"/>
              <a:lstStyle/>
              <a:p>
                <a:pPr>
                  <a:defRPr lang="ja-JP" sz="1100" b="1" i="0" u="none" strike="noStrike" kern="1200" baseline="0">
                    <a:solidFill>
                      <a:srgbClr val="000000"/>
                    </a:solidFill>
                    <a:latin typeface="ＭＳ Ｐゴシック" panose="020B0600070205080204" charset="-128"/>
                    <a:ea typeface="ＭＳ Ｐゴシック" panose="020B0600070205080204" charset="-128"/>
                    <a:cs typeface="ＭＳ Ｐゴシック" panose="020B0600070205080204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相談会集計!$F$2:$G$2</c:f>
              <c:strCache>
                <c:ptCount val="2"/>
                <c:pt idx="0">
                  <c:v>初めて</c:v>
                </c:pt>
                <c:pt idx="1">
                  <c:v>再来訪</c:v>
                </c:pt>
              </c:strCache>
            </c:strRef>
          </c:cat>
          <c:val>
            <c:numRef>
              <c:f>相談会集計!$F$76:$G$76</c:f>
              <c:numCache>
                <c:formatCode>General</c:formatCode>
                <c:ptCount val="2"/>
                <c:pt idx="0">
                  <c:v>37</c:v>
                </c:pt>
                <c:pt idx="1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F5-4FEE-A3D2-B39A86B8E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928128"/>
        <c:axId val="177947392"/>
      </c:barChart>
      <c:catAx>
        <c:axId val="378928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ja-JP" sz="10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endParaRPr lang="ja-JP"/>
          </a:p>
        </c:txPr>
        <c:crossAx val="177947392"/>
        <c:crosses val="autoZero"/>
        <c:auto val="1"/>
        <c:lblAlgn val="ctr"/>
        <c:lblOffset val="100"/>
        <c:tickLblSkip val="1"/>
        <c:noMultiLvlLbl val="0"/>
      </c:catAx>
      <c:valAx>
        <c:axId val="17794739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endParaRPr lang="ja-JP"/>
          </a:p>
        </c:txPr>
        <c:crossAx val="378928128"/>
        <c:crosses val="autoZero"/>
        <c:crossBetween val="between"/>
      </c:valAx>
      <c:spPr>
        <a:solidFill>
          <a:srgbClr val="C0C0C0">
            <a:alpha val="50000"/>
          </a:srgbClr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ja-JP" sz="8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ja-JP" sz="12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r>
              <a:rPr lang="ja-JP" altLang="en-US" sz="1200" baseline="0"/>
              <a:t>相談者・男女構成</a:t>
            </a:r>
          </a:p>
        </c:rich>
      </c:tx>
      <c:layout>
        <c:manualLayout>
          <c:xMode val="edge"/>
          <c:yMode val="edge"/>
          <c:x val="0.21437013679099609"/>
          <c:y val="3.4228115622355025E-2"/>
        </c:manualLayout>
      </c:layout>
      <c:overlay val="0"/>
      <c:spPr>
        <a:solidFill>
          <a:srgbClr val="FBC8C8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4629921259842499"/>
          <c:y val="0.15292445062014301"/>
          <c:w val="0.601256467941507"/>
          <c:h val="0.7408892362719370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0000"/>
                    </a:solidFill>
                    <a:latin typeface="+mn-ea"/>
                    <a:ea typeface="+mn-ea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相談会属性!$E$3:$F$3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相談会属性!$E$78:$F$78</c:f>
              <c:numCache>
                <c:formatCode>0%</c:formatCode>
                <c:ptCount val="2"/>
                <c:pt idx="0">
                  <c:v>0.60071942446043169</c:v>
                </c:pt>
                <c:pt idx="1">
                  <c:v>0.39928057553956836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5-4AD4-80A7-28B4FADCB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200768"/>
        <c:axId val="179202304"/>
      </c:barChart>
      <c:catAx>
        <c:axId val="17920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ja-JP" sz="1000" b="1" i="0" u="none" strike="noStrike" kern="1200" baseline="0">
                <a:solidFill>
                  <a:srgbClr val="000000"/>
                </a:solidFill>
                <a:latin typeface="+mn-ea"/>
                <a:ea typeface="+mn-ea"/>
                <a:cs typeface="ＭＳ Ｐゴシック" panose="020B0600070205080204" charset="-128"/>
              </a:defRPr>
            </a:pPr>
            <a:endParaRPr lang="ja-JP"/>
          </a:p>
        </c:txPr>
        <c:crossAx val="179202304"/>
        <c:crosses val="autoZero"/>
        <c:auto val="1"/>
        <c:lblAlgn val="ctr"/>
        <c:lblOffset val="100"/>
        <c:tickLblSkip val="1"/>
        <c:noMultiLvlLbl val="0"/>
      </c:catAx>
      <c:valAx>
        <c:axId val="179202304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ja-JP" sz="900" b="1" i="0" u="none" strike="noStrike" kern="1200" baseline="0">
                <a:solidFill>
                  <a:srgbClr val="000000"/>
                </a:solidFill>
                <a:latin typeface="+mn-ea"/>
                <a:ea typeface="+mn-ea"/>
                <a:cs typeface="ＭＳ Ｐゴシック" panose="020B0600070205080204" charset="-128"/>
              </a:defRPr>
            </a:pPr>
            <a:endParaRPr lang="ja-JP"/>
          </a:p>
        </c:txPr>
        <c:crossAx val="179200768"/>
        <c:crosses val="autoZero"/>
        <c:crossBetween val="between"/>
        <c:minorUnit val="0.05"/>
      </c:valAx>
      <c:spPr>
        <a:solidFill>
          <a:srgbClr val="C0C0C0">
            <a:alpha val="50000"/>
          </a:srgbClr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ja-JP" sz="8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ja-JP" sz="12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r>
              <a:rPr lang="ja-JP" altLang="en-US" sz="1200" baseline="0"/>
              <a:t>パソコン・</a:t>
            </a:r>
            <a:r>
              <a:rPr lang="en-US" altLang="ja-JP" sz="1200" baseline="0"/>
              <a:t>OS </a:t>
            </a:r>
            <a:r>
              <a:rPr lang="ja-JP" altLang="en-US" sz="1200" baseline="0"/>
              <a:t>構成</a:t>
            </a:r>
          </a:p>
        </c:rich>
      </c:tx>
      <c:layout>
        <c:manualLayout>
          <c:xMode val="edge"/>
          <c:yMode val="edge"/>
          <c:x val="0.34150470912279163"/>
          <c:y val="4.8443127777344663E-2"/>
        </c:manualLayout>
      </c:layout>
      <c:overlay val="0"/>
      <c:spPr>
        <a:solidFill>
          <a:srgbClr val="FFFF00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9717640288489807"/>
          <c:y val="0.16113532169498601"/>
          <c:w val="0.73686966576681157"/>
          <c:h val="0.687571815127344"/>
        </c:manualLayout>
      </c:layout>
      <c:barChart>
        <c:barDir val="col"/>
        <c:grouping val="clustered"/>
        <c:varyColors val="0"/>
        <c:ser>
          <c:idx val="1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0000"/>
                    </a:solidFill>
                    <a:latin typeface="+mn-ea"/>
                    <a:ea typeface="+mn-ea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相談会属性!$N$3:$S$3</c:f>
              <c:strCache>
                <c:ptCount val="6"/>
                <c:pt idx="0">
                  <c:v>ＸＰ</c:v>
                </c:pt>
                <c:pt idx="1">
                  <c:v>VISTA</c:v>
                </c:pt>
                <c:pt idx="2">
                  <c:v>7</c:v>
                </c:pt>
                <c:pt idx="3">
                  <c:v>8</c:v>
                </c:pt>
                <c:pt idx="4">
                  <c:v>10</c:v>
                </c:pt>
                <c:pt idx="5">
                  <c:v>Mobile</c:v>
                </c:pt>
              </c:strCache>
            </c:strRef>
          </c:cat>
          <c:val>
            <c:numRef>
              <c:f>相談会属性!$N$78:$S$78</c:f>
              <c:numCache>
                <c:formatCode>0%</c:formatCode>
                <c:ptCount val="6"/>
                <c:pt idx="0">
                  <c:v>0</c:v>
                </c:pt>
                <c:pt idx="1">
                  <c:v>3.8022813688212928E-3</c:v>
                </c:pt>
                <c:pt idx="2">
                  <c:v>0.18631178707224336</c:v>
                </c:pt>
                <c:pt idx="3">
                  <c:v>0.12927756653992395</c:v>
                </c:pt>
                <c:pt idx="4">
                  <c:v>0.6730038022813688</c:v>
                </c:pt>
                <c:pt idx="5">
                  <c:v>7.6045627376425855E-3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C3-4DA3-AFF7-CAA26FF9CADB}"/>
            </c:ext>
          </c:extLst>
        </c:ser>
        <c:ser>
          <c:idx val="0"/>
          <c:order val="1"/>
          <c:invertIfNegative val="0"/>
          <c:cat>
            <c:strRef>
              <c:f>相談会属性!$N$3:$S$3</c:f>
              <c:strCache>
                <c:ptCount val="6"/>
                <c:pt idx="0">
                  <c:v>ＸＰ</c:v>
                </c:pt>
                <c:pt idx="1">
                  <c:v>VISTA</c:v>
                </c:pt>
                <c:pt idx="2">
                  <c:v>7</c:v>
                </c:pt>
                <c:pt idx="3">
                  <c:v>8</c:v>
                </c:pt>
                <c:pt idx="4">
                  <c:v>10</c:v>
                </c:pt>
                <c:pt idx="5">
                  <c:v>Mobile</c:v>
                </c:pt>
              </c:strCache>
            </c:strRef>
          </c:cat>
          <c:val>
            <c:numRef>
              <c:f>相談会属性!$N$79:$S$79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F4B0-4825-AD67-C6EAD197A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668672"/>
        <c:axId val="266686848"/>
      </c:barChart>
      <c:catAx>
        <c:axId val="266668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ja-JP" sz="1100" b="1" i="0" u="none" strike="noStrike" kern="1200" baseline="0">
                <a:solidFill>
                  <a:srgbClr val="000000"/>
                </a:solidFill>
                <a:latin typeface="+mn-ea"/>
                <a:ea typeface="+mn-ea"/>
                <a:cs typeface="ＭＳ Ｐゴシック" panose="020B0600070205080204" charset="-128"/>
              </a:defRPr>
            </a:pPr>
            <a:endParaRPr lang="ja-JP"/>
          </a:p>
        </c:txPr>
        <c:crossAx val="266686848"/>
        <c:crosses val="autoZero"/>
        <c:auto val="1"/>
        <c:lblAlgn val="ctr"/>
        <c:lblOffset val="100"/>
        <c:tickLblSkip val="1"/>
        <c:noMultiLvlLbl val="0"/>
      </c:catAx>
      <c:valAx>
        <c:axId val="2666868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ja-JP" sz="900" b="1" i="0" u="none" strike="noStrike" kern="1200" baseline="0">
                <a:solidFill>
                  <a:srgbClr val="000000"/>
                </a:solidFill>
                <a:latin typeface="+mn-ea"/>
                <a:ea typeface="+mn-ea"/>
                <a:cs typeface="ＭＳ Ｐゴシック" panose="020B0600070205080204" charset="-128"/>
              </a:defRPr>
            </a:pPr>
            <a:endParaRPr lang="ja-JP"/>
          </a:p>
        </c:txPr>
        <c:crossAx val="266668672"/>
        <c:crosses val="autoZero"/>
        <c:crossBetween val="between"/>
      </c:valAx>
      <c:spPr>
        <a:solidFill>
          <a:srgbClr val="C0C0C0">
            <a:alpha val="50000"/>
          </a:srgbClr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ja-JP" sz="8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ja-JP" sz="12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r>
              <a:rPr lang="ja-JP" altLang="en-US" sz="1200" baseline="0"/>
              <a:t>相談者・年齢構成</a:t>
            </a:r>
          </a:p>
        </c:rich>
      </c:tx>
      <c:layout>
        <c:manualLayout>
          <c:xMode val="edge"/>
          <c:yMode val="edge"/>
          <c:x val="0.28833087937178586"/>
          <c:y val="3.278798106982915E-2"/>
        </c:manualLayout>
      </c:layout>
      <c:overlay val="0"/>
      <c:spPr>
        <a:solidFill>
          <a:srgbClr val="D6FDD6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8396411925661257"/>
          <c:y val="0.14468792479930201"/>
          <c:w val="0.73363401307036413"/>
          <c:h val="0.68757181512734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900" b="1" i="0" u="none" strike="noStrike" kern="1200" baseline="0">
                    <a:solidFill>
                      <a:srgbClr val="FF0000"/>
                    </a:solidFill>
                    <a:latin typeface="+mn-ea"/>
                    <a:ea typeface="+mn-ea"/>
                    <a:cs typeface="ＭＳ Ｐゴシック" panose="020B0600070205080204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相談会属性!$G$3:$K$3</c:f>
              <c:strCache>
                <c:ptCount val="5"/>
                <c:pt idx="0">
                  <c:v>～49</c:v>
                </c:pt>
                <c:pt idx="1">
                  <c:v>50～</c:v>
                </c:pt>
                <c:pt idx="2">
                  <c:v>60～</c:v>
                </c:pt>
                <c:pt idx="3">
                  <c:v>70～</c:v>
                </c:pt>
                <c:pt idx="4">
                  <c:v>80～</c:v>
                </c:pt>
              </c:strCache>
            </c:strRef>
          </c:cat>
          <c:val>
            <c:numRef>
              <c:f>相談会属性!$G$78:$K$78</c:f>
              <c:numCache>
                <c:formatCode>0%</c:formatCode>
                <c:ptCount val="5"/>
                <c:pt idx="0">
                  <c:v>0.11151079136690648</c:v>
                </c:pt>
                <c:pt idx="1">
                  <c:v>1.4388489208633094E-2</c:v>
                </c:pt>
                <c:pt idx="2">
                  <c:v>0.18345323741007194</c:v>
                </c:pt>
                <c:pt idx="3">
                  <c:v>0.56474820143884896</c:v>
                </c:pt>
                <c:pt idx="4">
                  <c:v>0.1079136690647482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7-4A29-B080-A8A3D137F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715904"/>
        <c:axId val="266717440"/>
      </c:barChart>
      <c:catAx>
        <c:axId val="266715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ja-JP" sz="1100" b="1" i="0" u="none" strike="noStrike" kern="1200" baseline="0">
                <a:solidFill>
                  <a:srgbClr val="000000"/>
                </a:solidFill>
                <a:latin typeface="+mn-ea"/>
                <a:ea typeface="+mn-ea"/>
                <a:cs typeface="ＭＳ Ｐゴシック" panose="020B0600070205080204" charset="-128"/>
              </a:defRPr>
            </a:pPr>
            <a:endParaRPr lang="ja-JP"/>
          </a:p>
        </c:txPr>
        <c:crossAx val="266717440"/>
        <c:crosses val="autoZero"/>
        <c:auto val="1"/>
        <c:lblAlgn val="ctr"/>
        <c:lblOffset val="100"/>
        <c:tickLblSkip val="1"/>
        <c:noMultiLvlLbl val="0"/>
      </c:catAx>
      <c:valAx>
        <c:axId val="2667174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0%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ja-JP" sz="900" b="1" i="0" u="none" strike="noStrike" kern="1200" baseline="0">
                <a:solidFill>
                  <a:srgbClr val="000000"/>
                </a:solidFill>
                <a:latin typeface="+mn-ea"/>
                <a:ea typeface="+mn-ea"/>
                <a:cs typeface="ＭＳ Ｐゴシック" panose="020B0600070205080204" charset="-128"/>
              </a:defRPr>
            </a:pPr>
            <a:endParaRPr lang="ja-JP"/>
          </a:p>
        </c:txPr>
        <c:crossAx val="266715904"/>
        <c:crosses val="autoZero"/>
        <c:crossBetween val="between"/>
      </c:valAx>
      <c:spPr>
        <a:solidFill>
          <a:srgbClr val="C0C0C0">
            <a:alpha val="50000"/>
          </a:srgbClr>
        </a:solidFill>
        <a:ln w="12700">
          <a:solidFill>
            <a:srgbClr val="808080"/>
          </a:solidFill>
          <a:prstDash val="solid"/>
        </a:ln>
        <a:effectLst/>
      </c:spPr>
    </c:plotArea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ja-JP" sz="8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>
              <a:defRPr lang="ja-JP" sz="12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r>
              <a:rPr lang="ja-JP" altLang="en-US" sz="1200" baseline="0"/>
              <a:t>参加人数推移</a:t>
            </a:r>
          </a:p>
        </c:rich>
      </c:tx>
      <c:layout>
        <c:manualLayout>
          <c:xMode val="edge"/>
          <c:yMode val="edge"/>
          <c:x val="0.41598088678688999"/>
          <c:y val="7.23969459135093E-2"/>
        </c:manualLayout>
      </c:layout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7.9197267292912002E-2"/>
          <c:y val="5.1317375581195097E-2"/>
          <c:w val="0.76111016225448302"/>
          <c:h val="0.79700361632512495"/>
        </c:manualLayout>
      </c:layout>
      <c:lineChart>
        <c:grouping val="standard"/>
        <c:varyColors val="0"/>
        <c:ser>
          <c:idx val="1"/>
          <c:order val="0"/>
          <c:tx>
            <c:strRef>
              <c:f>相談会属性!$C$115</c:f>
              <c:strCache>
                <c:ptCount val="1"/>
                <c:pt idx="0">
                  <c:v>A・東館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068509662469001E-2"/>
                  <c:y val="3.3474320241691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B5-4F86-9782-F5A170B819B7}"/>
                </c:ext>
              </c:extLst>
            </c:dLbl>
            <c:dLbl>
              <c:idx val="4"/>
              <c:layout>
                <c:manualLayout>
                  <c:x val="-1.9969444117992771E-2"/>
                  <c:y val="3.8308157099697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B5-4F86-9782-F5A170B819B7}"/>
                </c:ext>
              </c:extLst>
            </c:dLbl>
            <c:dLbl>
              <c:idx val="9"/>
              <c:layout>
                <c:manualLayout>
                  <c:x val="-1.2315406613208939E-2"/>
                  <c:y val="-2.45317220543807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B5-4F86-9782-F5A170B819B7}"/>
                </c:ext>
              </c:extLst>
            </c:dLbl>
            <c:dLbl>
              <c:idx val="10"/>
              <c:layout>
                <c:manualLayout>
                  <c:x val="-3.4787901799302615E-3"/>
                  <c:y val="-1.72809667673716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B5-4F86-9782-F5A170B819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相談会属性!$D$114:$O$114</c15:sqref>
                  </c15:fullRef>
                </c:ext>
              </c:extLst>
              <c:f>相談会属性!$D$114:$N$114</c:f>
              <c:strCache>
                <c:ptCount val="11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相談会属性!$D$115:$O$115</c15:sqref>
                  </c15:fullRef>
                </c:ext>
              </c:extLst>
              <c:f>相談会属性!$D$115:$N$115</c:f>
              <c:numCache>
                <c:formatCode>General</c:formatCode>
                <c:ptCount val="11"/>
                <c:pt idx="0">
                  <c:v>10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12</c:v>
                </c:pt>
                <c:pt idx="5">
                  <c:v>9</c:v>
                </c:pt>
                <c:pt idx="6">
                  <c:v>5</c:v>
                </c:pt>
                <c:pt idx="7">
                  <c:v>10</c:v>
                </c:pt>
                <c:pt idx="8">
                  <c:v>12</c:v>
                </c:pt>
                <c:pt idx="9">
                  <c:v>11</c:v>
                </c:pt>
                <c:pt idx="10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B7-47BD-A391-D2C331BD3F55}"/>
            </c:ext>
          </c:extLst>
        </c:ser>
        <c:ser>
          <c:idx val="0"/>
          <c:order val="1"/>
          <c:tx>
            <c:strRef>
              <c:f>相談会属性!$C$116</c:f>
              <c:strCache>
                <c:ptCount val="1"/>
                <c:pt idx="0">
                  <c:v>C・公民館</c:v>
                </c:pt>
              </c:strCache>
            </c:strRef>
          </c:tx>
          <c:spPr>
            <a:ln w="3810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1.8786865189497695E-2"/>
                  <c:y val="-3.4199395770392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97-4909-A8F1-93186FBA7E96}"/>
                </c:ext>
              </c:extLst>
            </c:dLbl>
            <c:dLbl>
              <c:idx val="7"/>
              <c:layout>
                <c:manualLayout>
                  <c:x val="-1.1132827684714035E-2"/>
                  <c:y val="4.07250755287009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B5-4F86-9782-F5A170B819B7}"/>
                </c:ext>
              </c:extLst>
            </c:dLbl>
            <c:dLbl>
              <c:idx val="9"/>
              <c:layout>
                <c:manualLayout>
                  <c:x val="-1.4194442686627432E-2"/>
                  <c:y val="3.58912386706946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B5-4F86-9782-F5A170B819B7}"/>
                </c:ext>
              </c:extLst>
            </c:dLbl>
            <c:dLbl>
              <c:idx val="10"/>
              <c:layout>
                <c:manualLayout>
                  <c:x val="-1.7256057688541052E-2"/>
                  <c:y val="3.1057401812688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B5-4F86-9782-F5A170B819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相談会属性!$D$114:$O$114</c15:sqref>
                  </c15:fullRef>
                </c:ext>
              </c:extLst>
              <c:f>相談会属性!$D$114:$N$114</c:f>
              <c:strCache>
                <c:ptCount val="11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相談会属性!$D$116:$O$116</c15:sqref>
                  </c15:fullRef>
                </c:ext>
              </c:extLst>
              <c:f>相談会属性!$D$116:$N$116</c:f>
              <c:numCache>
                <c:formatCode>General</c:formatCode>
                <c:ptCount val="1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0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B7-47BD-A391-D2C331BD3F55}"/>
            </c:ext>
          </c:extLst>
        </c:ser>
        <c:ser>
          <c:idx val="2"/>
          <c:order val="2"/>
          <c:tx>
            <c:strRef>
              <c:f>相談会属性!$C$117</c:f>
              <c:strCache>
                <c:ptCount val="1"/>
                <c:pt idx="0">
                  <c:v>D・北館</c:v>
                </c:pt>
              </c:strCache>
            </c:strRef>
          </c:tx>
          <c:spPr>
            <a:ln w="3810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5377021615122463E-2"/>
                  <c:y val="-2.9365558912386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B5-4F86-9782-F5A170B819B7}"/>
                </c:ext>
              </c:extLst>
            </c:dLbl>
            <c:dLbl>
              <c:idx val="9"/>
              <c:layout>
                <c:manualLayout>
                  <c:x val="-3.256413269810849E-2"/>
                  <c:y val="9.30513595166154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B5-4F86-9782-F5A170B819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相談会属性!$D$114:$O$114</c15:sqref>
                  </c15:fullRef>
                </c:ext>
              </c:extLst>
              <c:f>相談会属性!$D$114:$N$114</c:f>
              <c:strCache>
                <c:ptCount val="11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相談会属性!$D$117:$O$117</c15:sqref>
                  </c15:fullRef>
                </c:ext>
              </c:extLst>
              <c:f>相談会属性!$D$117:$N$117</c:f>
              <c:numCache>
                <c:formatCode>General</c:formatCode>
                <c:ptCount val="11"/>
                <c:pt idx="0">
                  <c:v>11</c:v>
                </c:pt>
                <c:pt idx="1">
                  <c:v>7</c:v>
                </c:pt>
                <c:pt idx="2">
                  <c:v>18</c:v>
                </c:pt>
                <c:pt idx="3">
                  <c:v>13</c:v>
                </c:pt>
                <c:pt idx="4">
                  <c:v>14</c:v>
                </c:pt>
                <c:pt idx="5">
                  <c:v>18</c:v>
                </c:pt>
                <c:pt idx="6">
                  <c:v>12</c:v>
                </c:pt>
                <c:pt idx="7">
                  <c:v>15</c:v>
                </c:pt>
                <c:pt idx="8">
                  <c:v>16</c:v>
                </c:pt>
                <c:pt idx="9">
                  <c:v>9</c:v>
                </c:pt>
                <c:pt idx="1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B7-47BD-A391-D2C331BD3F55}"/>
            </c:ext>
          </c:extLst>
        </c:ser>
        <c:ser>
          <c:idx val="3"/>
          <c:order val="3"/>
          <c:tx>
            <c:strRef>
              <c:f>相談会属性!$C$118</c:f>
              <c:strCache>
                <c:ptCount val="1"/>
                <c:pt idx="0">
                  <c:v>合計</c:v>
                </c:pt>
              </c:strCache>
            </c:strRef>
          </c:tx>
          <c:spPr>
            <a:ln w="50800" cap="rnd" cmpd="sng" algn="ctr">
              <a:solidFill>
                <a:srgbClr val="7030A0"/>
              </a:solidFill>
              <a:prstDash val="solid"/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相談会属性!$D$114:$O$114</c15:sqref>
                  </c15:fullRef>
                </c:ext>
              </c:extLst>
              <c:f>相談会属性!$D$114:$N$114</c:f>
              <c:strCache>
                <c:ptCount val="11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相談会属性!$D$118:$O$118</c15:sqref>
                  </c15:fullRef>
                </c:ext>
              </c:extLst>
              <c:f>相談会属性!$D$118:$N$118</c:f>
              <c:numCache>
                <c:formatCode>General</c:formatCode>
                <c:ptCount val="11"/>
                <c:pt idx="0">
                  <c:v>24</c:v>
                </c:pt>
                <c:pt idx="1">
                  <c:v>15</c:v>
                </c:pt>
                <c:pt idx="2">
                  <c:v>30</c:v>
                </c:pt>
                <c:pt idx="3">
                  <c:v>26</c:v>
                </c:pt>
                <c:pt idx="4">
                  <c:v>31</c:v>
                </c:pt>
                <c:pt idx="5">
                  <c:v>30</c:v>
                </c:pt>
                <c:pt idx="6">
                  <c:v>17</c:v>
                </c:pt>
                <c:pt idx="7">
                  <c:v>30</c:v>
                </c:pt>
                <c:pt idx="8">
                  <c:v>31</c:v>
                </c:pt>
                <c:pt idx="9">
                  <c:v>25</c:v>
                </c:pt>
                <c:pt idx="10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7-4F80-941F-E5C8A371AA6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73874048"/>
        <c:axId val="373933184"/>
      </c:lineChart>
      <c:catAx>
        <c:axId val="3738740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endParaRPr lang="ja-JP"/>
          </a:p>
        </c:txPr>
        <c:crossAx val="373933184"/>
        <c:crosses val="autoZero"/>
        <c:auto val="1"/>
        <c:lblAlgn val="ctr"/>
        <c:lblOffset val="100"/>
        <c:noMultiLvlLbl val="0"/>
      </c:catAx>
      <c:valAx>
        <c:axId val="3739331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0" vertOverflow="ellipsis" horzOverflow="overflow" vert="horz" wrap="square" anchor="ctr" anchorCtr="1"/>
          <a:lstStyle/>
          <a:p>
            <a:pPr>
              <a:defRPr lang="ja-JP" sz="11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endParaRPr lang="ja-JP"/>
          </a:p>
        </c:txPr>
        <c:crossAx val="373874048"/>
        <c:crosses val="autoZero"/>
        <c:crossBetween val="between"/>
      </c:valAx>
      <c:spPr>
        <a:solidFill>
          <a:srgbClr val="C0C0C0">
            <a:alpha val="50000"/>
          </a:srgbClr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0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0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endParaRPr lang="ja-JP"/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ja-JP" sz="1000" b="1" i="0" u="none" strike="noStrike" kern="1200" baseline="0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0.85969257045260505"/>
          <c:y val="0.16962286895126599"/>
          <c:w val="0.10997321086873327"/>
          <c:h val="0.15371601208459215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ja-JP" sz="1000" b="1" i="0" u="none" strike="noStrike" kern="1200" baseline="0">
              <a:solidFill>
                <a:srgbClr val="000000"/>
              </a:solidFill>
              <a:latin typeface="ＭＳ Ｐゴシック" panose="020B0600070205080204" charset="-128"/>
              <a:ea typeface="ＭＳ Ｐゴシック" panose="020B0600070205080204" charset="-128"/>
              <a:cs typeface="ＭＳ Ｐゴシック" panose="020B0600070205080204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ja-JP" sz="800" b="0" i="0" u="none" strike="noStrike" baseline="0">
          <a:solidFill>
            <a:srgbClr val="000000"/>
          </a:solidFill>
          <a:latin typeface="ＭＳ Ｐゴシック" panose="020B0600070205080204" charset="-128"/>
          <a:ea typeface="ＭＳ Ｐゴシック" panose="020B0600070205080204" charset="-128"/>
          <a:cs typeface="ＭＳ Ｐゴシック" panose="020B0600070205080204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144780</xdr:colOff>
      <xdr:row>83</xdr:row>
      <xdr:rowOff>162560</xdr:rowOff>
    </xdr:from>
    <xdr:to>
      <xdr:col>21</xdr:col>
      <xdr:colOff>0</xdr:colOff>
      <xdr:row>100</xdr:row>
      <xdr:rowOff>34290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640714</xdr:colOff>
      <xdr:row>83</xdr:row>
      <xdr:rowOff>132443</xdr:rowOff>
    </xdr:from>
    <xdr:to>
      <xdr:col>5</xdr:col>
      <xdr:colOff>361949</xdr:colOff>
      <xdr:row>100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181427</xdr:colOff>
      <xdr:row>87</xdr:row>
      <xdr:rowOff>94385</xdr:rowOff>
    </xdr:from>
    <xdr:ext cx="2997201" cy="442429"/>
    <xdr:sp macro="" textlink="">
      <xdr:nvSpPr>
        <xdr:cNvPr id="5" name="テキスト ボックス 4"/>
        <xdr:cNvSpPr txBox="1"/>
      </xdr:nvSpPr>
      <xdr:spPr>
        <a:xfrm>
          <a:off x="3553277" y="6876185"/>
          <a:ext cx="2997201" cy="442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パソコン相談会全体集計のグラフ</a:t>
          </a:r>
        </a:p>
      </xdr:txBody>
    </xdr:sp>
    <xdr:clientData/>
  </xdr:oneCellAnchor>
  <xdr:oneCellAnchor>
    <xdr:from>
      <xdr:col>1</xdr:col>
      <xdr:colOff>181427</xdr:colOff>
      <xdr:row>87</xdr:row>
      <xdr:rowOff>94385</xdr:rowOff>
    </xdr:from>
    <xdr:ext cx="2997201" cy="442429"/>
    <xdr:sp macro="" textlink="">
      <xdr:nvSpPr>
        <xdr:cNvPr id="7" name="テキスト ボックス 6"/>
        <xdr:cNvSpPr txBox="1"/>
      </xdr:nvSpPr>
      <xdr:spPr>
        <a:xfrm>
          <a:off x="3553277" y="6876185"/>
          <a:ext cx="2997201" cy="442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パソコン相談会全体集計のグラフ</a:t>
          </a:r>
        </a:p>
      </xdr:txBody>
    </xdr:sp>
    <xdr:clientData/>
  </xdr:oneCellAnchor>
  <xdr:oneCellAnchor>
    <xdr:from>
      <xdr:col>1</xdr:col>
      <xdr:colOff>181427</xdr:colOff>
      <xdr:row>87</xdr:row>
      <xdr:rowOff>94385</xdr:rowOff>
    </xdr:from>
    <xdr:ext cx="2997201" cy="442429"/>
    <xdr:sp macro="" textlink="">
      <xdr:nvSpPr>
        <xdr:cNvPr id="12" name="テキスト ボックス 11"/>
        <xdr:cNvSpPr txBox="1"/>
      </xdr:nvSpPr>
      <xdr:spPr>
        <a:xfrm>
          <a:off x="3553277" y="6876185"/>
          <a:ext cx="2997201" cy="442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パソコン相談会全体集計のグラフ</a:t>
          </a:r>
        </a:p>
      </xdr:txBody>
    </xdr:sp>
    <xdr:clientData/>
  </xdr:oneCellAnchor>
  <xdr:twoCellAnchor>
    <xdr:from>
      <xdr:col>1</xdr:col>
      <xdr:colOff>403860</xdr:colOff>
      <xdr:row>92</xdr:row>
      <xdr:rowOff>185420</xdr:rowOff>
    </xdr:from>
    <xdr:to>
      <xdr:col>4</xdr:col>
      <xdr:colOff>414020</xdr:colOff>
      <xdr:row>110</xdr:row>
      <xdr:rowOff>7620</xdr:rowOff>
    </xdr:to>
    <xdr:graphicFrame macro="">
      <xdr:nvGraphicFramePr>
        <xdr:cNvPr id="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400685</xdr:colOff>
      <xdr:row>92</xdr:row>
      <xdr:rowOff>171450</xdr:rowOff>
    </xdr:from>
    <xdr:to>
      <xdr:col>18</xdr:col>
      <xdr:colOff>157442</xdr:colOff>
      <xdr:row>109</xdr:row>
      <xdr:rowOff>171450</xdr:rowOff>
    </xdr:to>
    <xdr:graphicFrame macro="">
      <xdr:nvGraphicFramePr>
        <xdr:cNvPr id="1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171450</xdr:colOff>
      <xdr:row>92</xdr:row>
      <xdr:rowOff>161925</xdr:rowOff>
    </xdr:from>
    <xdr:to>
      <xdr:col>11</xdr:col>
      <xdr:colOff>73025</xdr:colOff>
      <xdr:row>110</xdr:row>
      <xdr:rowOff>19685</xdr:rowOff>
    </xdr:to>
    <xdr:graphicFrame macro="">
      <xdr:nvGraphicFramePr>
        <xdr:cNvPr id="1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181427</xdr:colOff>
      <xdr:row>87</xdr:row>
      <xdr:rowOff>94385</xdr:rowOff>
    </xdr:from>
    <xdr:ext cx="2997201" cy="442429"/>
    <xdr:sp macro="" textlink="">
      <xdr:nvSpPr>
        <xdr:cNvPr id="17" name="テキスト ボックス 16"/>
        <xdr:cNvSpPr txBox="1"/>
      </xdr:nvSpPr>
      <xdr:spPr>
        <a:xfrm>
          <a:off x="3553277" y="6876185"/>
          <a:ext cx="2997201" cy="442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400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パソコン相談会全体集計のグラフ</a:t>
          </a:r>
        </a:p>
      </xdr:txBody>
    </xdr:sp>
    <xdr:clientData/>
  </xdr:oneCellAnchor>
  <xdr:twoCellAnchor>
    <xdr:from>
      <xdr:col>1</xdr:col>
      <xdr:colOff>796290</xdr:colOff>
      <xdr:row>119</xdr:row>
      <xdr:rowOff>74295</xdr:rowOff>
    </xdr:from>
    <xdr:to>
      <xdr:col>17</xdr:col>
      <xdr:colOff>158115</xdr:colOff>
      <xdr:row>142</xdr:row>
      <xdr:rowOff>71120</xdr:rowOff>
    </xdr:to>
    <xdr:graphicFrame macro="">
      <xdr:nvGraphicFramePr>
        <xdr:cNvPr id="1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85"/>
  <sheetViews>
    <sheetView tabSelected="1" workbookViewId="0">
      <pane ySplit="2" topLeftCell="A51" activePane="bottomLeft" state="frozen"/>
      <selection pane="bottomLeft" activeCell="D56" sqref="D56"/>
    </sheetView>
  </sheetViews>
  <sheetFormatPr defaultColWidth="9" defaultRowHeight="21" customHeight="1" x14ac:dyDescent="0.15"/>
  <cols>
    <col min="1" max="1" width="3.75" style="7" customWidth="1"/>
    <col min="2" max="2" width="11.625" style="31" customWidth="1"/>
    <col min="3" max="3" width="10.625" style="1" customWidth="1"/>
    <col min="4" max="5" width="5" style="1" customWidth="1"/>
    <col min="6" max="6" width="8.125" style="1" customWidth="1"/>
    <col min="7" max="7" width="7.5" style="1" customWidth="1"/>
    <col min="8" max="8" width="6.75" style="1" customWidth="1"/>
    <col min="9" max="20" width="6.125" style="1" customWidth="1"/>
    <col min="21" max="21" width="5" style="1" customWidth="1"/>
    <col min="22" max="22" width="3.625" style="32" customWidth="1"/>
    <col min="23" max="23" width="5.875" style="1" customWidth="1"/>
    <col min="24" max="24" width="7.5" style="1" customWidth="1"/>
    <col min="25" max="136" width="5.875" style="1" customWidth="1"/>
    <col min="137" max="16384" width="9" style="1"/>
  </cols>
  <sheetData>
    <row r="1" spans="1:133" s="3" customFormat="1" ht="48" customHeight="1" thickBot="1" x14ac:dyDescent="0.4">
      <c r="A1" s="249"/>
      <c r="B1" s="449" t="s">
        <v>0</v>
      </c>
      <c r="C1" s="451" t="s">
        <v>1</v>
      </c>
      <c r="D1" s="453" t="s">
        <v>2</v>
      </c>
      <c r="E1" s="455" t="s">
        <v>3</v>
      </c>
      <c r="F1" s="442" t="s">
        <v>4</v>
      </c>
      <c r="G1" s="443"/>
      <c r="H1" s="444"/>
      <c r="I1" s="447" t="s">
        <v>5</v>
      </c>
      <c r="J1" s="436" t="s">
        <v>6</v>
      </c>
      <c r="K1" s="438" t="s">
        <v>7</v>
      </c>
      <c r="L1" s="438" t="s">
        <v>8</v>
      </c>
      <c r="M1" s="438" t="s">
        <v>9</v>
      </c>
      <c r="N1" s="438" t="s">
        <v>10</v>
      </c>
      <c r="O1" s="438" t="s">
        <v>11</v>
      </c>
      <c r="P1" s="438" t="s">
        <v>12</v>
      </c>
      <c r="Q1" s="436" t="s">
        <v>13</v>
      </c>
      <c r="R1" s="438" t="s">
        <v>14</v>
      </c>
      <c r="S1" s="438" t="s">
        <v>15</v>
      </c>
      <c r="T1" s="440" t="s">
        <v>16</v>
      </c>
      <c r="U1" s="434" t="s">
        <v>17</v>
      </c>
      <c r="V1" s="2"/>
      <c r="DX1" s="4" t="s">
        <v>18</v>
      </c>
      <c r="DY1" s="4" t="s">
        <v>19</v>
      </c>
      <c r="DZ1" s="4" t="s">
        <v>20</v>
      </c>
      <c r="EA1" s="5" t="s">
        <v>21</v>
      </c>
      <c r="EB1" s="6">
        <v>25</v>
      </c>
      <c r="EC1" s="6">
        <v>2</v>
      </c>
    </row>
    <row r="2" spans="1:133" s="3" customFormat="1" ht="27.75" customHeight="1" thickBot="1" x14ac:dyDescent="0.4">
      <c r="A2" s="249"/>
      <c r="B2" s="450"/>
      <c r="C2" s="452"/>
      <c r="D2" s="454"/>
      <c r="E2" s="456"/>
      <c r="F2" s="194" t="s">
        <v>22</v>
      </c>
      <c r="G2" s="194" t="s">
        <v>23</v>
      </c>
      <c r="H2" s="195" t="s">
        <v>24</v>
      </c>
      <c r="I2" s="448"/>
      <c r="J2" s="437"/>
      <c r="K2" s="439"/>
      <c r="L2" s="439"/>
      <c r="M2" s="439"/>
      <c r="N2" s="439"/>
      <c r="O2" s="439"/>
      <c r="P2" s="439"/>
      <c r="Q2" s="437"/>
      <c r="R2" s="439"/>
      <c r="S2" s="439"/>
      <c r="T2" s="441"/>
      <c r="U2" s="435"/>
      <c r="V2" s="2"/>
      <c r="DX2" s="4" t="s">
        <v>25</v>
      </c>
      <c r="DY2" s="8" t="s">
        <v>26</v>
      </c>
      <c r="DZ2" s="8" t="s">
        <v>27</v>
      </c>
      <c r="EA2" s="5" t="s">
        <v>28</v>
      </c>
      <c r="EB2" s="5" t="s">
        <v>28</v>
      </c>
      <c r="EC2" s="8" t="s">
        <v>27</v>
      </c>
    </row>
    <row r="3" spans="1:133" s="3" customFormat="1" ht="16.5" customHeight="1" x14ac:dyDescent="0.35">
      <c r="A3" s="113">
        <v>1</v>
      </c>
      <c r="B3" s="269" t="s">
        <v>29</v>
      </c>
      <c r="C3" s="185" t="str">
        <f t="shared" ref="C3:C65" si="0">IFERROR(VLOOKUP(D3,Y$3:Z$5,2)," ")</f>
        <v>北地区</v>
      </c>
      <c r="D3" s="196" t="s">
        <v>30</v>
      </c>
      <c r="E3" s="197">
        <v>9</v>
      </c>
      <c r="F3" s="198">
        <v>1</v>
      </c>
      <c r="G3" s="176">
        <v>5</v>
      </c>
      <c r="H3" s="71">
        <f t="shared" ref="H3:H20" si="1">SUM(F3:G3)</f>
        <v>6</v>
      </c>
      <c r="I3" s="198">
        <v>3</v>
      </c>
      <c r="J3" s="176">
        <v>0</v>
      </c>
      <c r="K3" s="176">
        <v>0</v>
      </c>
      <c r="L3" s="176">
        <v>2</v>
      </c>
      <c r="M3" s="176">
        <v>4</v>
      </c>
      <c r="N3" s="176">
        <v>1</v>
      </c>
      <c r="O3" s="176">
        <v>0</v>
      </c>
      <c r="P3" s="176">
        <v>0</v>
      </c>
      <c r="Q3" s="176">
        <v>1</v>
      </c>
      <c r="R3" s="176">
        <v>0</v>
      </c>
      <c r="S3" s="176">
        <v>0</v>
      </c>
      <c r="T3" s="199">
        <v>0</v>
      </c>
      <c r="U3" s="202">
        <f t="shared" ref="U3:U19" si="2">SUM(I3:T3)</f>
        <v>11</v>
      </c>
      <c r="V3" s="9" t="s">
        <v>30</v>
      </c>
      <c r="Y3" s="10" t="s">
        <v>31</v>
      </c>
      <c r="Z3" s="10" t="s">
        <v>32</v>
      </c>
      <c r="DX3" s="4" t="s">
        <v>30</v>
      </c>
      <c r="DY3" s="4" t="s">
        <v>33</v>
      </c>
      <c r="DZ3" s="4" t="s">
        <v>31</v>
      </c>
      <c r="EA3" s="5" t="s">
        <v>34</v>
      </c>
      <c r="EB3" s="5" t="s">
        <v>34</v>
      </c>
      <c r="EC3" s="4" t="s">
        <v>31</v>
      </c>
    </row>
    <row r="4" spans="1:133" s="3" customFormat="1" ht="16.5" customHeight="1" x14ac:dyDescent="0.35">
      <c r="A4" s="113">
        <f>+A3+1</f>
        <v>2</v>
      </c>
      <c r="B4" s="270" t="s">
        <v>35</v>
      </c>
      <c r="C4" s="186" t="str">
        <f t="shared" si="0"/>
        <v>東地区</v>
      </c>
      <c r="D4" s="200" t="s">
        <v>31</v>
      </c>
      <c r="E4" s="201">
        <v>8</v>
      </c>
      <c r="F4" s="67">
        <v>1</v>
      </c>
      <c r="G4" s="70">
        <v>5</v>
      </c>
      <c r="H4" s="71">
        <f t="shared" si="1"/>
        <v>6</v>
      </c>
      <c r="I4" s="67">
        <v>1</v>
      </c>
      <c r="J4" s="70">
        <v>0</v>
      </c>
      <c r="K4" s="70">
        <v>0</v>
      </c>
      <c r="L4" s="70">
        <v>4</v>
      </c>
      <c r="M4" s="70">
        <v>0</v>
      </c>
      <c r="N4" s="70">
        <v>1</v>
      </c>
      <c r="O4" s="70">
        <v>1</v>
      </c>
      <c r="P4" s="70">
        <v>0</v>
      </c>
      <c r="Q4" s="70">
        <v>0</v>
      </c>
      <c r="R4" s="70">
        <v>0</v>
      </c>
      <c r="S4" s="70">
        <v>0</v>
      </c>
      <c r="T4" s="68">
        <v>0</v>
      </c>
      <c r="U4" s="202">
        <f t="shared" si="2"/>
        <v>7</v>
      </c>
      <c r="V4" s="11" t="s">
        <v>31</v>
      </c>
      <c r="Y4" s="10" t="s">
        <v>36</v>
      </c>
      <c r="Z4" s="10" t="s">
        <v>37</v>
      </c>
      <c r="DX4" s="12" t="s">
        <v>38</v>
      </c>
      <c r="DY4" s="13">
        <v>10</v>
      </c>
      <c r="DZ4" s="12" t="s">
        <v>39</v>
      </c>
      <c r="EA4" s="6" t="s">
        <v>18</v>
      </c>
      <c r="EB4" s="6"/>
      <c r="EC4" s="6"/>
    </row>
    <row r="5" spans="1:133" s="3" customFormat="1" ht="16.5" customHeight="1" x14ac:dyDescent="0.35">
      <c r="A5" s="113">
        <f t="shared" ref="A5:A68" si="3">+A4+1</f>
        <v>3</v>
      </c>
      <c r="B5" s="270" t="s">
        <v>40</v>
      </c>
      <c r="C5" s="186" t="str">
        <f t="shared" si="0"/>
        <v>北地区</v>
      </c>
      <c r="D5" s="200" t="s">
        <v>30</v>
      </c>
      <c r="E5" s="203">
        <v>10</v>
      </c>
      <c r="F5" s="198">
        <v>0</v>
      </c>
      <c r="G5" s="176">
        <v>5</v>
      </c>
      <c r="H5" s="71">
        <f t="shared" si="1"/>
        <v>5</v>
      </c>
      <c r="I5" s="67">
        <v>2</v>
      </c>
      <c r="J5" s="176">
        <v>1</v>
      </c>
      <c r="K5" s="176">
        <v>0</v>
      </c>
      <c r="L5" s="176">
        <v>1</v>
      </c>
      <c r="M5" s="176">
        <v>3</v>
      </c>
      <c r="N5" s="176">
        <v>0</v>
      </c>
      <c r="O5" s="176">
        <v>0</v>
      </c>
      <c r="P5" s="176">
        <v>0</v>
      </c>
      <c r="Q5" s="176">
        <v>1</v>
      </c>
      <c r="R5" s="176">
        <v>0</v>
      </c>
      <c r="S5" s="176">
        <v>1</v>
      </c>
      <c r="T5" s="199">
        <v>0</v>
      </c>
      <c r="U5" s="202">
        <f t="shared" si="2"/>
        <v>9</v>
      </c>
      <c r="V5" s="11" t="s">
        <v>30</v>
      </c>
      <c r="Y5" s="10" t="s">
        <v>30</v>
      </c>
      <c r="Z5" s="10" t="s">
        <v>41</v>
      </c>
      <c r="DX5" s="12" t="s">
        <v>42</v>
      </c>
      <c r="DY5" s="13" t="s">
        <v>43</v>
      </c>
      <c r="DZ5" s="12" t="s">
        <v>42</v>
      </c>
      <c r="EA5" s="6" t="s">
        <v>42</v>
      </c>
      <c r="EB5" s="6"/>
      <c r="EC5" s="6"/>
    </row>
    <row r="6" spans="1:133" s="3" customFormat="1" ht="16.5" customHeight="1" x14ac:dyDescent="0.35">
      <c r="A6" s="113">
        <f t="shared" si="3"/>
        <v>4</v>
      </c>
      <c r="B6" s="270" t="s">
        <v>44</v>
      </c>
      <c r="C6" s="186" t="str">
        <f t="shared" si="0"/>
        <v>東地区</v>
      </c>
      <c r="D6" s="204" t="s">
        <v>31</v>
      </c>
      <c r="E6" s="201">
        <v>5</v>
      </c>
      <c r="F6" s="67">
        <v>0</v>
      </c>
      <c r="G6" s="70">
        <v>4</v>
      </c>
      <c r="H6" s="71">
        <f t="shared" si="1"/>
        <v>4</v>
      </c>
      <c r="I6" s="67">
        <v>2</v>
      </c>
      <c r="J6" s="70">
        <v>0</v>
      </c>
      <c r="K6" s="70">
        <v>0</v>
      </c>
      <c r="L6" s="70">
        <v>2</v>
      </c>
      <c r="M6" s="70">
        <v>2</v>
      </c>
      <c r="N6" s="70">
        <v>1</v>
      </c>
      <c r="O6" s="70">
        <v>0</v>
      </c>
      <c r="P6" s="70">
        <v>1</v>
      </c>
      <c r="Q6" s="70">
        <v>0</v>
      </c>
      <c r="R6" s="70">
        <v>0</v>
      </c>
      <c r="S6" s="70">
        <v>0</v>
      </c>
      <c r="T6" s="68">
        <v>0</v>
      </c>
      <c r="U6" s="202">
        <f t="shared" si="2"/>
        <v>8</v>
      </c>
      <c r="V6" s="11" t="s">
        <v>31</v>
      </c>
      <c r="W6" s="25"/>
      <c r="X6" s="23"/>
      <c r="DX6" s="12"/>
      <c r="DY6" s="13"/>
      <c r="DZ6" s="12"/>
      <c r="EA6" s="6"/>
      <c r="EB6" s="6"/>
      <c r="EC6" s="6"/>
    </row>
    <row r="7" spans="1:133" s="3" customFormat="1" ht="16.5" customHeight="1" x14ac:dyDescent="0.35">
      <c r="A7" s="113">
        <f t="shared" si="3"/>
        <v>5</v>
      </c>
      <c r="B7" s="270" t="s">
        <v>45</v>
      </c>
      <c r="C7" s="186" t="str">
        <f t="shared" si="0"/>
        <v>公民館</v>
      </c>
      <c r="D7" s="205" t="s">
        <v>36</v>
      </c>
      <c r="E7" s="201">
        <v>5</v>
      </c>
      <c r="F7" s="67">
        <v>0</v>
      </c>
      <c r="G7" s="70">
        <v>3</v>
      </c>
      <c r="H7" s="71">
        <f t="shared" si="1"/>
        <v>3</v>
      </c>
      <c r="I7" s="67">
        <v>0</v>
      </c>
      <c r="J7" s="70">
        <v>0</v>
      </c>
      <c r="K7" s="70">
        <v>0</v>
      </c>
      <c r="L7" s="70">
        <v>0</v>
      </c>
      <c r="M7" s="70">
        <v>2</v>
      </c>
      <c r="N7" s="70">
        <v>1</v>
      </c>
      <c r="O7" s="70">
        <v>0</v>
      </c>
      <c r="P7" s="70">
        <v>0</v>
      </c>
      <c r="Q7" s="70" t="s">
        <v>46</v>
      </c>
      <c r="R7" s="70">
        <v>0</v>
      </c>
      <c r="S7" s="70" t="s">
        <v>46</v>
      </c>
      <c r="T7" s="68">
        <v>1</v>
      </c>
      <c r="U7" s="202">
        <f t="shared" si="2"/>
        <v>4</v>
      </c>
      <c r="V7" s="11" t="s">
        <v>36</v>
      </c>
      <c r="W7" s="299"/>
      <c r="X7" s="299"/>
      <c r="DX7" s="14"/>
      <c r="DY7" s="14"/>
      <c r="DZ7" s="14"/>
      <c r="EA7" s="6"/>
      <c r="EB7" s="6"/>
      <c r="EC7" s="6"/>
    </row>
    <row r="8" spans="1:133" s="3" customFormat="1" ht="16.5" customHeight="1" x14ac:dyDescent="0.35">
      <c r="A8" s="113">
        <f t="shared" si="3"/>
        <v>6</v>
      </c>
      <c r="B8" s="270" t="s">
        <v>49</v>
      </c>
      <c r="C8" s="186" t="str">
        <f t="shared" si="0"/>
        <v>東地区</v>
      </c>
      <c r="D8" s="204" t="s">
        <v>31</v>
      </c>
      <c r="E8" s="201">
        <v>5</v>
      </c>
      <c r="F8" s="67">
        <v>0</v>
      </c>
      <c r="G8" s="70">
        <v>2</v>
      </c>
      <c r="H8" s="71">
        <f t="shared" si="1"/>
        <v>2</v>
      </c>
      <c r="I8" s="67">
        <v>0</v>
      </c>
      <c r="J8" s="70">
        <v>0</v>
      </c>
      <c r="K8" s="70">
        <v>0</v>
      </c>
      <c r="L8" s="70">
        <v>1</v>
      </c>
      <c r="M8" s="70">
        <v>1</v>
      </c>
      <c r="N8" s="70">
        <v>0</v>
      </c>
      <c r="O8" s="70">
        <v>0</v>
      </c>
      <c r="P8" s="70">
        <v>0</v>
      </c>
      <c r="Q8" s="70">
        <v>0</v>
      </c>
      <c r="R8" s="70">
        <v>0</v>
      </c>
      <c r="S8" s="70">
        <v>0</v>
      </c>
      <c r="T8" s="68">
        <v>0</v>
      </c>
      <c r="U8" s="202">
        <f t="shared" si="2"/>
        <v>2</v>
      </c>
      <c r="V8" s="15"/>
      <c r="DX8" s="12" t="s">
        <v>47</v>
      </c>
      <c r="DY8" s="12" t="s">
        <v>48</v>
      </c>
      <c r="DZ8" s="12" t="s">
        <v>42</v>
      </c>
      <c r="EA8" s="6" t="s">
        <v>43</v>
      </c>
      <c r="EB8" s="6"/>
      <c r="EC8" s="6"/>
    </row>
    <row r="9" spans="1:133" s="3" customFormat="1" ht="16.5" customHeight="1" x14ac:dyDescent="0.35">
      <c r="A9" s="113">
        <f t="shared" si="3"/>
        <v>7</v>
      </c>
      <c r="B9" s="270" t="s">
        <v>50</v>
      </c>
      <c r="C9" s="186" t="str">
        <f t="shared" si="0"/>
        <v>北地区</v>
      </c>
      <c r="D9" s="204" t="s">
        <v>30</v>
      </c>
      <c r="E9" s="201">
        <v>9</v>
      </c>
      <c r="F9" s="67">
        <v>1</v>
      </c>
      <c r="G9" s="70">
        <v>6</v>
      </c>
      <c r="H9" s="71">
        <f t="shared" si="1"/>
        <v>7</v>
      </c>
      <c r="I9" s="67">
        <v>3</v>
      </c>
      <c r="J9" s="70">
        <v>0</v>
      </c>
      <c r="K9" s="70">
        <v>0</v>
      </c>
      <c r="L9" s="70">
        <v>3</v>
      </c>
      <c r="M9" s="70">
        <v>2</v>
      </c>
      <c r="N9" s="70">
        <v>1</v>
      </c>
      <c r="O9" s="70">
        <v>0</v>
      </c>
      <c r="P9" s="70">
        <v>0</v>
      </c>
      <c r="Q9" s="70">
        <v>0</v>
      </c>
      <c r="R9" s="70">
        <v>0</v>
      </c>
      <c r="S9" s="70">
        <v>0</v>
      </c>
      <c r="T9" s="68">
        <v>1</v>
      </c>
      <c r="U9" s="202">
        <f t="shared" si="2"/>
        <v>10</v>
      </c>
      <c r="V9" s="11" t="s">
        <v>31</v>
      </c>
      <c r="DX9" s="12" t="s">
        <v>43</v>
      </c>
      <c r="DY9" s="12" t="s">
        <v>42</v>
      </c>
      <c r="DZ9" s="12" t="s">
        <v>43</v>
      </c>
      <c r="EA9" s="6" t="s">
        <v>43</v>
      </c>
      <c r="EB9" s="6"/>
      <c r="EC9" s="6"/>
    </row>
    <row r="10" spans="1:133" s="3" customFormat="1" ht="16.5" customHeight="1" x14ac:dyDescent="0.35">
      <c r="A10" s="113">
        <f t="shared" si="3"/>
        <v>8</v>
      </c>
      <c r="B10" s="270" t="s">
        <v>51</v>
      </c>
      <c r="C10" s="186" t="str">
        <f t="shared" si="0"/>
        <v>東地区</v>
      </c>
      <c r="D10" s="204" t="s">
        <v>31</v>
      </c>
      <c r="E10" s="201">
        <v>6</v>
      </c>
      <c r="F10" s="67">
        <v>1</v>
      </c>
      <c r="G10" s="70">
        <v>2</v>
      </c>
      <c r="H10" s="71">
        <f t="shared" si="1"/>
        <v>3</v>
      </c>
      <c r="I10" s="67">
        <v>1</v>
      </c>
      <c r="J10" s="70">
        <v>0</v>
      </c>
      <c r="K10" s="70">
        <v>0</v>
      </c>
      <c r="L10" s="70">
        <v>2</v>
      </c>
      <c r="M10" s="70">
        <v>0</v>
      </c>
      <c r="N10" s="70">
        <v>1</v>
      </c>
      <c r="O10" s="70">
        <v>0</v>
      </c>
      <c r="P10" s="70">
        <v>0</v>
      </c>
      <c r="Q10" s="70">
        <v>1</v>
      </c>
      <c r="R10" s="70">
        <v>0</v>
      </c>
      <c r="S10" s="70">
        <v>0</v>
      </c>
      <c r="T10" s="68">
        <v>1</v>
      </c>
      <c r="U10" s="202">
        <f t="shared" si="2"/>
        <v>6</v>
      </c>
      <c r="V10" s="11" t="s">
        <v>30</v>
      </c>
      <c r="DX10" s="12" t="s">
        <v>43</v>
      </c>
      <c r="DY10" s="12" t="s">
        <v>43</v>
      </c>
      <c r="DZ10" s="12" t="s">
        <v>42</v>
      </c>
      <c r="EA10" s="6" t="s">
        <v>43</v>
      </c>
      <c r="EB10" s="6"/>
      <c r="EC10" s="6"/>
    </row>
    <row r="11" spans="1:133" s="3" customFormat="1" ht="16.5" customHeight="1" x14ac:dyDescent="0.35">
      <c r="A11" s="113">
        <f t="shared" si="3"/>
        <v>9</v>
      </c>
      <c r="B11" s="270" t="s">
        <v>53</v>
      </c>
      <c r="C11" s="186" t="str">
        <f t="shared" si="0"/>
        <v>公民館</v>
      </c>
      <c r="D11" s="204" t="s">
        <v>36</v>
      </c>
      <c r="E11" s="201">
        <v>5</v>
      </c>
      <c r="F11" s="67">
        <v>1</v>
      </c>
      <c r="G11" s="70">
        <v>2</v>
      </c>
      <c r="H11" s="71">
        <f t="shared" si="1"/>
        <v>3</v>
      </c>
      <c r="I11" s="67">
        <v>0</v>
      </c>
      <c r="J11" s="70">
        <v>0</v>
      </c>
      <c r="K11" s="70">
        <v>0</v>
      </c>
      <c r="L11" s="70">
        <v>0</v>
      </c>
      <c r="M11" s="70">
        <v>2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>
        <v>0</v>
      </c>
      <c r="T11" s="68">
        <v>1</v>
      </c>
      <c r="U11" s="202">
        <f t="shared" si="2"/>
        <v>3</v>
      </c>
      <c r="V11" s="16" t="s">
        <v>31</v>
      </c>
      <c r="DX11" s="12" t="s">
        <v>52</v>
      </c>
      <c r="DY11" s="12" t="s">
        <v>42</v>
      </c>
      <c r="DZ11" s="12" t="s">
        <v>52</v>
      </c>
      <c r="EA11" s="6" t="s">
        <v>43</v>
      </c>
      <c r="EB11" s="6"/>
      <c r="EC11" s="6"/>
    </row>
    <row r="12" spans="1:133" s="3" customFormat="1" ht="16.5" customHeight="1" x14ac:dyDescent="0.35">
      <c r="A12" s="113">
        <f t="shared" si="3"/>
        <v>10</v>
      </c>
      <c r="B12" s="270" t="s">
        <v>54</v>
      </c>
      <c r="C12" s="186" t="str">
        <f t="shared" si="0"/>
        <v>東地区</v>
      </c>
      <c r="D12" s="204" t="s">
        <v>31</v>
      </c>
      <c r="E12" s="201">
        <v>8</v>
      </c>
      <c r="F12" s="67">
        <v>0</v>
      </c>
      <c r="G12" s="70">
        <v>4</v>
      </c>
      <c r="H12" s="71">
        <f t="shared" si="1"/>
        <v>4</v>
      </c>
      <c r="I12" s="67">
        <v>2</v>
      </c>
      <c r="J12" s="70">
        <v>0</v>
      </c>
      <c r="K12" s="70">
        <v>0</v>
      </c>
      <c r="L12" s="70">
        <v>1</v>
      </c>
      <c r="M12" s="70">
        <v>1</v>
      </c>
      <c r="N12" s="70">
        <v>1</v>
      </c>
      <c r="O12" s="70">
        <v>0</v>
      </c>
      <c r="P12" s="70">
        <v>0</v>
      </c>
      <c r="Q12" s="70">
        <v>1</v>
      </c>
      <c r="R12" s="70">
        <v>0</v>
      </c>
      <c r="S12" s="70">
        <v>0</v>
      </c>
      <c r="T12" s="68">
        <v>0</v>
      </c>
      <c r="U12" s="202">
        <f t="shared" si="2"/>
        <v>6</v>
      </c>
      <c r="V12" s="16" t="s">
        <v>36</v>
      </c>
      <c r="DX12" s="12" t="s">
        <v>52</v>
      </c>
      <c r="DY12" s="12" t="s">
        <v>47</v>
      </c>
      <c r="DZ12" s="12" t="s">
        <v>42</v>
      </c>
      <c r="EA12" s="6" t="s">
        <v>48</v>
      </c>
      <c r="EB12" s="6"/>
      <c r="EC12" s="6"/>
    </row>
    <row r="13" spans="1:133" s="3" customFormat="1" ht="16.5" customHeight="1" x14ac:dyDescent="0.35">
      <c r="A13" s="113">
        <f t="shared" si="3"/>
        <v>11</v>
      </c>
      <c r="B13" s="270" t="s">
        <v>55</v>
      </c>
      <c r="C13" s="186" t="str">
        <f t="shared" si="0"/>
        <v>北地区</v>
      </c>
      <c r="D13" s="204" t="s">
        <v>30</v>
      </c>
      <c r="E13" s="201">
        <v>10</v>
      </c>
      <c r="F13" s="67">
        <v>2</v>
      </c>
      <c r="G13" s="70">
        <v>7</v>
      </c>
      <c r="H13" s="71">
        <f t="shared" si="1"/>
        <v>9</v>
      </c>
      <c r="I13" s="67">
        <v>1</v>
      </c>
      <c r="J13" s="70">
        <v>1</v>
      </c>
      <c r="K13" s="70">
        <v>0</v>
      </c>
      <c r="L13" s="70">
        <v>1</v>
      </c>
      <c r="M13" s="70">
        <v>3</v>
      </c>
      <c r="N13" s="70">
        <v>0</v>
      </c>
      <c r="O13" s="70">
        <v>1</v>
      </c>
      <c r="P13" s="70">
        <v>0</v>
      </c>
      <c r="Q13" s="70">
        <v>2</v>
      </c>
      <c r="R13" s="70">
        <v>3</v>
      </c>
      <c r="S13" s="70">
        <v>0</v>
      </c>
      <c r="T13" s="68">
        <v>3</v>
      </c>
      <c r="U13" s="202">
        <f t="shared" si="2"/>
        <v>15</v>
      </c>
      <c r="V13" s="11" t="s">
        <v>31</v>
      </c>
      <c r="W13" s="17"/>
      <c r="DX13" s="12" t="s">
        <v>47</v>
      </c>
      <c r="DY13" s="12" t="s">
        <v>52</v>
      </c>
      <c r="DZ13" s="12" t="s">
        <v>52</v>
      </c>
      <c r="EA13" s="6" t="s">
        <v>43</v>
      </c>
      <c r="EB13" s="6"/>
      <c r="EC13" s="6"/>
    </row>
    <row r="14" spans="1:133" s="3" customFormat="1" ht="16.5" customHeight="1" x14ac:dyDescent="0.35">
      <c r="A14" s="113">
        <f t="shared" si="3"/>
        <v>12</v>
      </c>
      <c r="B14" s="270" t="s">
        <v>56</v>
      </c>
      <c r="C14" s="186" t="str">
        <f t="shared" si="0"/>
        <v>東地区</v>
      </c>
      <c r="D14" s="200" t="s">
        <v>31</v>
      </c>
      <c r="E14" s="201">
        <v>7</v>
      </c>
      <c r="F14" s="67">
        <v>2</v>
      </c>
      <c r="G14" s="70">
        <v>3</v>
      </c>
      <c r="H14" s="71">
        <f t="shared" si="1"/>
        <v>5</v>
      </c>
      <c r="I14" s="67">
        <v>3</v>
      </c>
      <c r="J14" s="70">
        <v>0</v>
      </c>
      <c r="K14" s="70">
        <v>1</v>
      </c>
      <c r="L14" s="70">
        <v>1</v>
      </c>
      <c r="M14" s="70">
        <v>1</v>
      </c>
      <c r="N14" s="70">
        <v>0</v>
      </c>
      <c r="O14" s="70">
        <v>1</v>
      </c>
      <c r="P14" s="70">
        <v>0</v>
      </c>
      <c r="Q14" s="70">
        <v>1</v>
      </c>
      <c r="R14" s="70">
        <v>0</v>
      </c>
      <c r="S14" s="70">
        <v>0</v>
      </c>
      <c r="T14" s="68">
        <v>0</v>
      </c>
      <c r="U14" s="202">
        <f t="shared" si="2"/>
        <v>8</v>
      </c>
      <c r="V14" s="11" t="s">
        <v>30</v>
      </c>
      <c r="DX14" s="12" t="s">
        <v>42</v>
      </c>
      <c r="DY14" s="12" t="s">
        <v>43</v>
      </c>
      <c r="DZ14" s="12" t="s">
        <v>42</v>
      </c>
      <c r="EA14" s="6" t="s">
        <v>43</v>
      </c>
      <c r="EB14" s="6"/>
      <c r="EC14" s="6"/>
    </row>
    <row r="15" spans="1:133" s="3" customFormat="1" ht="16.5" customHeight="1" x14ac:dyDescent="0.35">
      <c r="A15" s="113">
        <f t="shared" si="3"/>
        <v>13</v>
      </c>
      <c r="B15" s="270" t="s">
        <v>57</v>
      </c>
      <c r="C15" s="186" t="str">
        <f t="shared" si="0"/>
        <v>北地区</v>
      </c>
      <c r="D15" s="200" t="s">
        <v>30</v>
      </c>
      <c r="E15" s="201">
        <v>10</v>
      </c>
      <c r="F15" s="67">
        <v>0</v>
      </c>
      <c r="G15" s="70">
        <v>9</v>
      </c>
      <c r="H15" s="71">
        <f t="shared" si="1"/>
        <v>9</v>
      </c>
      <c r="I15" s="67">
        <v>4</v>
      </c>
      <c r="J15" s="70">
        <v>2</v>
      </c>
      <c r="K15" s="70">
        <v>0</v>
      </c>
      <c r="L15" s="70">
        <v>1</v>
      </c>
      <c r="M15" s="70">
        <v>3</v>
      </c>
      <c r="N15" s="70">
        <v>1</v>
      </c>
      <c r="O15" s="70">
        <v>1</v>
      </c>
      <c r="P15" s="70">
        <v>0</v>
      </c>
      <c r="Q15" s="70">
        <v>4</v>
      </c>
      <c r="R15" s="70">
        <v>0</v>
      </c>
      <c r="S15" s="70">
        <v>0</v>
      </c>
      <c r="T15" s="68">
        <v>1</v>
      </c>
      <c r="U15" s="202">
        <f t="shared" si="2"/>
        <v>17</v>
      </c>
      <c r="V15" s="11" t="s">
        <v>31</v>
      </c>
      <c r="DX15" s="12" t="s">
        <v>43</v>
      </c>
      <c r="DY15" s="12" t="s">
        <v>43</v>
      </c>
      <c r="DZ15" s="12" t="s">
        <v>43</v>
      </c>
      <c r="EA15" s="6" t="s">
        <v>43</v>
      </c>
      <c r="EB15" s="6"/>
      <c r="EC15" s="6"/>
    </row>
    <row r="16" spans="1:133" s="3" customFormat="1" ht="16.5" customHeight="1" x14ac:dyDescent="0.35">
      <c r="A16" s="113">
        <f t="shared" si="3"/>
        <v>14</v>
      </c>
      <c r="B16" s="270" t="s">
        <v>58</v>
      </c>
      <c r="C16" s="186" t="str">
        <f t="shared" si="0"/>
        <v>公民館</v>
      </c>
      <c r="D16" s="200" t="s">
        <v>36</v>
      </c>
      <c r="E16" s="201">
        <v>4</v>
      </c>
      <c r="F16" s="67">
        <v>0</v>
      </c>
      <c r="G16" s="70">
        <v>3</v>
      </c>
      <c r="H16" s="71">
        <f t="shared" si="1"/>
        <v>3</v>
      </c>
      <c r="I16" s="67">
        <v>0</v>
      </c>
      <c r="J16" s="70">
        <v>0</v>
      </c>
      <c r="K16" s="70">
        <v>0</v>
      </c>
      <c r="L16" s="70">
        <v>0</v>
      </c>
      <c r="M16" s="70">
        <v>2</v>
      </c>
      <c r="N16" s="70">
        <v>0</v>
      </c>
      <c r="O16" s="70">
        <v>0</v>
      </c>
      <c r="P16" s="70">
        <v>0</v>
      </c>
      <c r="Q16" s="70">
        <v>1</v>
      </c>
      <c r="R16" s="70">
        <v>0</v>
      </c>
      <c r="S16" s="70">
        <v>0</v>
      </c>
      <c r="T16" s="68">
        <v>1</v>
      </c>
      <c r="U16" s="202">
        <f t="shared" si="2"/>
        <v>4</v>
      </c>
      <c r="V16" s="11" t="s">
        <v>30</v>
      </c>
      <c r="DX16" s="12" t="s">
        <v>43</v>
      </c>
      <c r="DY16" s="12" t="s">
        <v>42</v>
      </c>
      <c r="DZ16" s="12" t="s">
        <v>43</v>
      </c>
      <c r="EA16" s="6" t="s">
        <v>43</v>
      </c>
      <c r="EB16" s="6"/>
      <c r="EC16" s="6"/>
    </row>
    <row r="17" spans="1:133" s="3" customFormat="1" ht="16.5" customHeight="1" x14ac:dyDescent="0.35">
      <c r="A17" s="113">
        <f t="shared" si="3"/>
        <v>15</v>
      </c>
      <c r="B17" s="271" t="s">
        <v>59</v>
      </c>
      <c r="C17" s="186" t="str">
        <f t="shared" si="0"/>
        <v>北地区</v>
      </c>
      <c r="D17" s="283" t="s">
        <v>174</v>
      </c>
      <c r="E17" s="201">
        <v>8</v>
      </c>
      <c r="F17" s="67">
        <v>4</v>
      </c>
      <c r="G17" s="70">
        <v>3</v>
      </c>
      <c r="H17" s="71">
        <f t="shared" si="1"/>
        <v>7</v>
      </c>
      <c r="I17" s="67">
        <v>1</v>
      </c>
      <c r="J17" s="70">
        <v>0</v>
      </c>
      <c r="K17" s="70">
        <v>0</v>
      </c>
      <c r="L17" s="70">
        <v>0</v>
      </c>
      <c r="M17" s="70">
        <v>2</v>
      </c>
      <c r="N17" s="70">
        <v>0</v>
      </c>
      <c r="O17" s="70">
        <v>4</v>
      </c>
      <c r="P17" s="70">
        <v>0</v>
      </c>
      <c r="Q17" s="70">
        <v>0</v>
      </c>
      <c r="R17" s="70">
        <v>1</v>
      </c>
      <c r="S17" s="70">
        <v>0</v>
      </c>
      <c r="T17" s="68">
        <v>3</v>
      </c>
      <c r="U17" s="202">
        <f t="shared" si="2"/>
        <v>11</v>
      </c>
      <c r="V17" s="11" t="s">
        <v>36</v>
      </c>
      <c r="DX17" s="12" t="s">
        <v>43</v>
      </c>
      <c r="DY17" s="12" t="s">
        <v>42</v>
      </c>
      <c r="DZ17" s="12" t="s">
        <v>52</v>
      </c>
      <c r="EA17" s="6" t="s">
        <v>43</v>
      </c>
      <c r="EB17" s="6"/>
      <c r="EC17" s="6"/>
    </row>
    <row r="18" spans="1:133" s="3" customFormat="1" ht="16.5" customHeight="1" x14ac:dyDescent="0.35">
      <c r="A18" s="113">
        <f t="shared" si="3"/>
        <v>16</v>
      </c>
      <c r="B18" s="272" t="s">
        <v>60</v>
      </c>
      <c r="C18" s="186" t="str">
        <f t="shared" si="0"/>
        <v>東地区</v>
      </c>
      <c r="D18" s="283" t="s">
        <v>178</v>
      </c>
      <c r="E18" s="201">
        <v>6</v>
      </c>
      <c r="F18" s="67">
        <v>1</v>
      </c>
      <c r="G18" s="70">
        <v>5</v>
      </c>
      <c r="H18" s="71">
        <f t="shared" si="1"/>
        <v>6</v>
      </c>
      <c r="I18" s="67">
        <v>2</v>
      </c>
      <c r="J18" s="70">
        <v>0</v>
      </c>
      <c r="K18" s="70">
        <v>0</v>
      </c>
      <c r="L18" s="70">
        <v>1</v>
      </c>
      <c r="M18" s="70">
        <v>3</v>
      </c>
      <c r="N18" s="70">
        <v>2</v>
      </c>
      <c r="O18" s="70">
        <v>0</v>
      </c>
      <c r="P18" s="70">
        <v>0</v>
      </c>
      <c r="Q18" s="70">
        <v>0</v>
      </c>
      <c r="R18" s="70">
        <v>0</v>
      </c>
      <c r="S18" s="70">
        <v>0</v>
      </c>
      <c r="T18" s="68">
        <v>0</v>
      </c>
      <c r="U18" s="202">
        <f t="shared" si="2"/>
        <v>8</v>
      </c>
      <c r="V18" s="18" t="s">
        <v>30</v>
      </c>
      <c r="DX18" s="12" t="s">
        <v>42</v>
      </c>
      <c r="DY18" s="12" t="s">
        <v>43</v>
      </c>
      <c r="DZ18" s="12" t="s">
        <v>43</v>
      </c>
      <c r="EA18" s="6" t="s">
        <v>48</v>
      </c>
      <c r="EB18" s="6"/>
      <c r="EC18" s="6"/>
    </row>
    <row r="19" spans="1:133" s="3" customFormat="1" ht="16.5" customHeight="1" x14ac:dyDescent="0.35">
      <c r="A19" s="113">
        <f t="shared" si="3"/>
        <v>17</v>
      </c>
      <c r="B19" s="272" t="s">
        <v>61</v>
      </c>
      <c r="C19" s="186" t="str">
        <f t="shared" si="0"/>
        <v>北地区</v>
      </c>
      <c r="D19" s="284" t="s">
        <v>180</v>
      </c>
      <c r="E19" s="201">
        <v>7</v>
      </c>
      <c r="F19" s="67">
        <v>0</v>
      </c>
      <c r="G19" s="70">
        <v>6</v>
      </c>
      <c r="H19" s="71">
        <f t="shared" si="1"/>
        <v>6</v>
      </c>
      <c r="I19" s="67">
        <v>3</v>
      </c>
      <c r="J19" s="70">
        <v>2</v>
      </c>
      <c r="K19" s="70">
        <v>0</v>
      </c>
      <c r="L19" s="70">
        <v>0</v>
      </c>
      <c r="M19" s="70">
        <v>4</v>
      </c>
      <c r="N19" s="70">
        <v>1</v>
      </c>
      <c r="O19" s="70">
        <v>1</v>
      </c>
      <c r="P19" s="70">
        <v>0</v>
      </c>
      <c r="Q19" s="70">
        <v>0</v>
      </c>
      <c r="R19" s="70">
        <v>0</v>
      </c>
      <c r="S19" s="70">
        <v>0</v>
      </c>
      <c r="T19" s="68">
        <v>1</v>
      </c>
      <c r="U19" s="202">
        <f t="shared" si="2"/>
        <v>12</v>
      </c>
      <c r="V19" s="18" t="s">
        <v>31</v>
      </c>
      <c r="DX19" s="12" t="s">
        <v>43</v>
      </c>
      <c r="DY19" s="12" t="s">
        <v>43</v>
      </c>
      <c r="DZ19" s="12" t="s">
        <v>43</v>
      </c>
      <c r="EA19" s="6" t="s">
        <v>43</v>
      </c>
      <c r="EB19" s="6"/>
      <c r="EC19" s="6"/>
    </row>
    <row r="20" spans="1:133" s="3" customFormat="1" ht="16.5" customHeight="1" x14ac:dyDescent="0.35">
      <c r="A20" s="113">
        <f t="shared" si="3"/>
        <v>18</v>
      </c>
      <c r="B20" s="273" t="s">
        <v>62</v>
      </c>
      <c r="C20" s="70" t="str">
        <f t="shared" si="0"/>
        <v>東地区</v>
      </c>
      <c r="D20" s="284" t="s">
        <v>183</v>
      </c>
      <c r="E20" s="201">
        <v>7</v>
      </c>
      <c r="F20" s="67">
        <v>1</v>
      </c>
      <c r="G20" s="70">
        <v>3</v>
      </c>
      <c r="H20" s="71">
        <f t="shared" si="1"/>
        <v>4</v>
      </c>
      <c r="I20" s="67">
        <v>0</v>
      </c>
      <c r="J20" s="70">
        <v>0</v>
      </c>
      <c r="K20" s="70">
        <v>0</v>
      </c>
      <c r="L20" s="70">
        <v>2</v>
      </c>
      <c r="M20" s="70">
        <v>1</v>
      </c>
      <c r="N20" s="70">
        <v>1</v>
      </c>
      <c r="O20" s="70">
        <v>1</v>
      </c>
      <c r="P20" s="70">
        <v>0</v>
      </c>
      <c r="Q20" s="70">
        <v>0</v>
      </c>
      <c r="R20" s="70">
        <v>0</v>
      </c>
      <c r="S20" s="70">
        <v>0</v>
      </c>
      <c r="T20" s="68">
        <v>1</v>
      </c>
      <c r="U20" s="202">
        <f>SUM(I20:T20)</f>
        <v>6</v>
      </c>
      <c r="V20" s="18" t="s">
        <v>30</v>
      </c>
    </row>
    <row r="21" spans="1:133" s="3" customFormat="1" ht="18" x14ac:dyDescent="0.35">
      <c r="A21" s="113">
        <f t="shared" si="3"/>
        <v>19</v>
      </c>
      <c r="B21" s="274" t="s">
        <v>63</v>
      </c>
      <c r="C21" s="70" t="str">
        <f t="shared" si="0"/>
        <v>公民館</v>
      </c>
      <c r="D21" s="284" t="s">
        <v>186</v>
      </c>
      <c r="E21" s="201">
        <v>6</v>
      </c>
      <c r="F21" s="67">
        <v>0</v>
      </c>
      <c r="G21" s="70">
        <v>3</v>
      </c>
      <c r="H21" s="71">
        <f>SUM(F21:G21)</f>
        <v>3</v>
      </c>
      <c r="I21" s="67">
        <v>0</v>
      </c>
      <c r="J21" s="70">
        <v>0</v>
      </c>
      <c r="K21" s="70">
        <v>0</v>
      </c>
      <c r="L21" s="70">
        <v>0</v>
      </c>
      <c r="M21" s="70">
        <v>2</v>
      </c>
      <c r="N21" s="70">
        <v>1</v>
      </c>
      <c r="O21" s="70">
        <v>1</v>
      </c>
      <c r="P21" s="70">
        <v>0</v>
      </c>
      <c r="Q21" s="70">
        <v>1</v>
      </c>
      <c r="R21" s="70">
        <v>0</v>
      </c>
      <c r="S21" s="70">
        <v>0</v>
      </c>
      <c r="T21" s="68">
        <v>0</v>
      </c>
      <c r="U21" s="202">
        <f>SUM(I21:T21)</f>
        <v>5</v>
      </c>
      <c r="V21" s="18" t="s">
        <v>31</v>
      </c>
    </row>
    <row r="22" spans="1:133" s="3" customFormat="1" ht="18" x14ac:dyDescent="0.35">
      <c r="A22" s="113">
        <f t="shared" si="3"/>
        <v>20</v>
      </c>
      <c r="B22" s="270" t="s">
        <v>64</v>
      </c>
      <c r="C22" s="70" t="str">
        <f t="shared" si="0"/>
        <v>北地区</v>
      </c>
      <c r="D22" s="284" t="s">
        <v>205</v>
      </c>
      <c r="E22" s="201">
        <v>7</v>
      </c>
      <c r="F22" s="67">
        <v>0</v>
      </c>
      <c r="G22" s="70">
        <v>6</v>
      </c>
      <c r="H22" s="71">
        <f t="shared" ref="H22:H55" si="4">SUM(F22:G22)</f>
        <v>6</v>
      </c>
      <c r="I22" s="67">
        <v>0</v>
      </c>
      <c r="J22" s="70">
        <v>1</v>
      </c>
      <c r="K22" s="70">
        <v>1</v>
      </c>
      <c r="L22" s="70">
        <v>1</v>
      </c>
      <c r="M22" s="70">
        <v>1</v>
      </c>
      <c r="N22" s="70">
        <v>1</v>
      </c>
      <c r="O22" s="70">
        <v>2</v>
      </c>
      <c r="P22" s="70">
        <v>0</v>
      </c>
      <c r="Q22" s="70">
        <v>0</v>
      </c>
      <c r="R22" s="70">
        <v>0</v>
      </c>
      <c r="S22" s="70">
        <v>0</v>
      </c>
      <c r="T22" s="68">
        <v>0</v>
      </c>
      <c r="U22" s="202">
        <f t="shared" ref="U22:U55" si="5">SUM(I22:T22)</f>
        <v>7</v>
      </c>
      <c r="V22" s="19" t="s">
        <v>36</v>
      </c>
    </row>
    <row r="23" spans="1:133" s="3" customFormat="1" ht="18" x14ac:dyDescent="0.35">
      <c r="A23" s="113">
        <f t="shared" si="3"/>
        <v>21</v>
      </c>
      <c r="B23" s="270" t="s">
        <v>65</v>
      </c>
      <c r="C23" s="70" t="str">
        <f t="shared" si="0"/>
        <v>東地区</v>
      </c>
      <c r="D23" s="284" t="s">
        <v>206</v>
      </c>
      <c r="E23" s="201">
        <v>6</v>
      </c>
      <c r="F23" s="67">
        <v>1</v>
      </c>
      <c r="G23" s="70">
        <v>5</v>
      </c>
      <c r="H23" s="71">
        <f t="shared" si="4"/>
        <v>6</v>
      </c>
      <c r="I23" s="67">
        <v>1</v>
      </c>
      <c r="J23" s="70">
        <v>0</v>
      </c>
      <c r="K23" s="70">
        <v>0</v>
      </c>
      <c r="L23" s="70">
        <v>2</v>
      </c>
      <c r="M23" s="70">
        <v>3</v>
      </c>
      <c r="N23" s="70">
        <v>1</v>
      </c>
      <c r="O23" s="70">
        <v>0</v>
      </c>
      <c r="P23" s="70">
        <v>0</v>
      </c>
      <c r="Q23" s="70">
        <v>0</v>
      </c>
      <c r="R23" s="70">
        <v>0</v>
      </c>
      <c r="S23" s="70">
        <v>0</v>
      </c>
      <c r="T23" s="68">
        <v>1</v>
      </c>
      <c r="U23" s="202">
        <f t="shared" si="5"/>
        <v>8</v>
      </c>
      <c r="V23" s="20" t="s">
        <v>30</v>
      </c>
    </row>
    <row r="24" spans="1:133" s="3" customFormat="1" ht="18" x14ac:dyDescent="0.35">
      <c r="A24" s="113">
        <f t="shared" si="3"/>
        <v>22</v>
      </c>
      <c r="B24" s="270" t="s">
        <v>66</v>
      </c>
      <c r="C24" s="70" t="str">
        <f t="shared" si="0"/>
        <v>東地区</v>
      </c>
      <c r="D24" s="284" t="s">
        <v>208</v>
      </c>
      <c r="E24" s="201">
        <v>7</v>
      </c>
      <c r="F24" s="67">
        <v>1</v>
      </c>
      <c r="G24" s="70">
        <v>5</v>
      </c>
      <c r="H24" s="71">
        <f t="shared" si="4"/>
        <v>6</v>
      </c>
      <c r="I24" s="67">
        <v>0</v>
      </c>
      <c r="J24" s="70">
        <v>0</v>
      </c>
      <c r="K24" s="70">
        <v>0</v>
      </c>
      <c r="L24" s="70">
        <v>2</v>
      </c>
      <c r="M24" s="70">
        <v>2</v>
      </c>
      <c r="N24" s="70">
        <v>2</v>
      </c>
      <c r="O24" s="70">
        <v>2</v>
      </c>
      <c r="P24" s="70">
        <v>0</v>
      </c>
      <c r="Q24" s="70">
        <v>0</v>
      </c>
      <c r="R24" s="70">
        <v>0</v>
      </c>
      <c r="S24" s="70">
        <v>0</v>
      </c>
      <c r="T24" s="68">
        <v>0</v>
      </c>
      <c r="U24" s="202">
        <f t="shared" si="5"/>
        <v>8</v>
      </c>
      <c r="V24" s="20" t="s">
        <v>31</v>
      </c>
    </row>
    <row r="25" spans="1:133" s="3" customFormat="1" ht="18" x14ac:dyDescent="0.35">
      <c r="A25" s="113">
        <f t="shared" si="3"/>
        <v>23</v>
      </c>
      <c r="B25" s="270" t="s">
        <v>67</v>
      </c>
      <c r="C25" s="67" t="str">
        <f t="shared" si="0"/>
        <v>北地区</v>
      </c>
      <c r="D25" s="284" t="s">
        <v>209</v>
      </c>
      <c r="E25" s="386">
        <v>9</v>
      </c>
      <c r="F25" s="387">
        <v>2</v>
      </c>
      <c r="G25" s="388">
        <v>6</v>
      </c>
      <c r="H25" s="389">
        <f t="shared" si="4"/>
        <v>8</v>
      </c>
      <c r="I25" s="387">
        <v>2</v>
      </c>
      <c r="J25" s="388">
        <v>0</v>
      </c>
      <c r="K25" s="388">
        <v>0</v>
      </c>
      <c r="L25" s="388">
        <v>5</v>
      </c>
      <c r="M25" s="388">
        <v>1</v>
      </c>
      <c r="N25" s="388">
        <v>1</v>
      </c>
      <c r="O25" s="388">
        <v>2</v>
      </c>
      <c r="P25" s="388">
        <v>0</v>
      </c>
      <c r="Q25" s="388">
        <v>0</v>
      </c>
      <c r="R25" s="388">
        <v>0</v>
      </c>
      <c r="S25" s="388">
        <v>1</v>
      </c>
      <c r="T25" s="390">
        <v>1</v>
      </c>
      <c r="U25" s="202">
        <f t="shared" si="5"/>
        <v>13</v>
      </c>
      <c r="V25" s="20" t="s">
        <v>31</v>
      </c>
    </row>
    <row r="26" spans="1:133" s="3" customFormat="1" ht="18" x14ac:dyDescent="0.35">
      <c r="A26" s="113">
        <f t="shared" si="3"/>
        <v>24</v>
      </c>
      <c r="B26" s="270" t="s">
        <v>68</v>
      </c>
      <c r="C26" s="70" t="str">
        <f t="shared" si="0"/>
        <v>公民館</v>
      </c>
      <c r="D26" s="375" t="s">
        <v>211</v>
      </c>
      <c r="E26" s="201">
        <v>6</v>
      </c>
      <c r="F26" s="67">
        <v>2</v>
      </c>
      <c r="G26" s="70">
        <v>3</v>
      </c>
      <c r="H26" s="71">
        <f t="shared" si="4"/>
        <v>5</v>
      </c>
      <c r="I26" s="67">
        <v>0</v>
      </c>
      <c r="J26" s="70">
        <v>0</v>
      </c>
      <c r="K26" s="70">
        <v>0</v>
      </c>
      <c r="L26" s="70">
        <v>1</v>
      </c>
      <c r="M26" s="70">
        <v>0</v>
      </c>
      <c r="N26" s="70">
        <v>0</v>
      </c>
      <c r="O26" s="70">
        <v>0</v>
      </c>
      <c r="P26" s="70">
        <v>0</v>
      </c>
      <c r="Q26" s="70">
        <v>0</v>
      </c>
      <c r="R26" s="70">
        <v>2</v>
      </c>
      <c r="S26" s="70">
        <v>0</v>
      </c>
      <c r="T26" s="68">
        <v>3</v>
      </c>
      <c r="U26" s="202">
        <f t="shared" si="5"/>
        <v>6</v>
      </c>
      <c r="V26" s="20" t="s">
        <v>30</v>
      </c>
    </row>
    <row r="27" spans="1:133" s="3" customFormat="1" ht="18" x14ac:dyDescent="0.35">
      <c r="A27" s="113">
        <f t="shared" si="3"/>
        <v>25</v>
      </c>
      <c r="B27" s="275" t="s">
        <v>69</v>
      </c>
      <c r="C27" s="70" t="str">
        <f t="shared" si="0"/>
        <v>東地区</v>
      </c>
      <c r="D27" s="284" t="s">
        <v>219</v>
      </c>
      <c r="E27" s="201">
        <v>8</v>
      </c>
      <c r="F27" s="67">
        <v>1</v>
      </c>
      <c r="G27" s="70">
        <v>5</v>
      </c>
      <c r="H27" s="71">
        <f t="shared" si="4"/>
        <v>6</v>
      </c>
      <c r="I27" s="67">
        <v>1</v>
      </c>
      <c r="J27" s="70">
        <v>0</v>
      </c>
      <c r="K27" s="70">
        <v>1</v>
      </c>
      <c r="L27" s="70">
        <v>0</v>
      </c>
      <c r="M27" s="70">
        <v>2</v>
      </c>
      <c r="N27" s="70">
        <v>1</v>
      </c>
      <c r="O27" s="70">
        <v>0</v>
      </c>
      <c r="P27" s="70">
        <v>0</v>
      </c>
      <c r="Q27" s="70">
        <v>0</v>
      </c>
      <c r="R27" s="70">
        <v>0</v>
      </c>
      <c r="S27" s="70">
        <v>0</v>
      </c>
      <c r="T27" s="68">
        <v>1</v>
      </c>
      <c r="U27" s="202">
        <f t="shared" si="5"/>
        <v>6</v>
      </c>
      <c r="V27" s="20" t="s">
        <v>36</v>
      </c>
    </row>
    <row r="28" spans="1:133" s="3" customFormat="1" ht="18" x14ac:dyDescent="0.35">
      <c r="A28" s="113">
        <f t="shared" si="3"/>
        <v>26</v>
      </c>
      <c r="B28" s="275" t="s">
        <v>70</v>
      </c>
      <c r="C28" s="186" t="str">
        <f t="shared" si="0"/>
        <v>北地区</v>
      </c>
      <c r="D28" s="283" t="s">
        <v>222</v>
      </c>
      <c r="E28" s="201">
        <v>10</v>
      </c>
      <c r="F28" s="67">
        <v>1</v>
      </c>
      <c r="G28" s="70">
        <v>11</v>
      </c>
      <c r="H28" s="71">
        <f t="shared" si="4"/>
        <v>12</v>
      </c>
      <c r="I28" s="67">
        <v>2</v>
      </c>
      <c r="J28" s="70">
        <v>0</v>
      </c>
      <c r="K28" s="70">
        <v>0</v>
      </c>
      <c r="L28" s="70">
        <v>2</v>
      </c>
      <c r="M28" s="70">
        <v>3</v>
      </c>
      <c r="N28" s="70">
        <v>2</v>
      </c>
      <c r="O28" s="70">
        <v>0</v>
      </c>
      <c r="P28" s="70">
        <v>0</v>
      </c>
      <c r="Q28" s="70">
        <v>2</v>
      </c>
      <c r="R28" s="70">
        <v>1</v>
      </c>
      <c r="S28" s="70">
        <v>1</v>
      </c>
      <c r="T28" s="68">
        <v>4</v>
      </c>
      <c r="U28" s="202">
        <f t="shared" si="5"/>
        <v>17</v>
      </c>
      <c r="V28" s="21" t="s">
        <v>31</v>
      </c>
    </row>
    <row r="29" spans="1:133" s="3" customFormat="1" ht="18" x14ac:dyDescent="0.35">
      <c r="A29" s="113">
        <f t="shared" si="3"/>
        <v>27</v>
      </c>
      <c r="B29" s="275" t="s">
        <v>71</v>
      </c>
      <c r="C29" s="186" t="str">
        <f t="shared" si="0"/>
        <v>東地区</v>
      </c>
      <c r="D29" s="407" t="s">
        <v>227</v>
      </c>
      <c r="E29" s="201">
        <v>8</v>
      </c>
      <c r="F29" s="67">
        <v>0</v>
      </c>
      <c r="G29" s="70">
        <v>3</v>
      </c>
      <c r="H29" s="71">
        <f t="shared" si="4"/>
        <v>3</v>
      </c>
      <c r="I29" s="67">
        <v>0</v>
      </c>
      <c r="J29" s="70">
        <v>0</v>
      </c>
      <c r="K29" s="70">
        <v>0</v>
      </c>
      <c r="L29" s="70">
        <v>0</v>
      </c>
      <c r="M29" s="70">
        <v>1</v>
      </c>
      <c r="N29" s="70">
        <v>0</v>
      </c>
      <c r="O29" s="70">
        <v>0</v>
      </c>
      <c r="P29" s="70">
        <v>0</v>
      </c>
      <c r="Q29" s="70">
        <v>0</v>
      </c>
      <c r="R29" s="70">
        <v>1</v>
      </c>
      <c r="S29" s="70">
        <v>0</v>
      </c>
      <c r="T29" s="68">
        <v>1</v>
      </c>
      <c r="U29" s="202">
        <f t="shared" si="5"/>
        <v>3</v>
      </c>
      <c r="V29" s="21" t="s">
        <v>30</v>
      </c>
    </row>
    <row r="30" spans="1:133" s="3" customFormat="1" ht="18" x14ac:dyDescent="0.35">
      <c r="A30" s="113">
        <f t="shared" si="3"/>
        <v>28</v>
      </c>
      <c r="B30" s="275" t="s">
        <v>72</v>
      </c>
      <c r="C30" s="70" t="str">
        <f t="shared" si="0"/>
        <v>北地区</v>
      </c>
      <c r="D30" s="284" t="s">
        <v>231</v>
      </c>
      <c r="E30" s="201">
        <v>7</v>
      </c>
      <c r="F30" s="67">
        <v>1</v>
      </c>
      <c r="G30" s="70">
        <v>5</v>
      </c>
      <c r="H30" s="71">
        <f t="shared" si="4"/>
        <v>6</v>
      </c>
      <c r="I30" s="67">
        <v>1</v>
      </c>
      <c r="J30" s="70">
        <v>0</v>
      </c>
      <c r="K30" s="70">
        <v>0</v>
      </c>
      <c r="L30" s="70">
        <v>2</v>
      </c>
      <c r="M30" s="70">
        <v>2</v>
      </c>
      <c r="N30" s="70">
        <v>2</v>
      </c>
      <c r="O30" s="70">
        <v>0</v>
      </c>
      <c r="P30" s="70">
        <v>0</v>
      </c>
      <c r="Q30" s="70">
        <v>0</v>
      </c>
      <c r="R30" s="70">
        <v>0</v>
      </c>
      <c r="S30" s="70">
        <v>1</v>
      </c>
      <c r="T30" s="68">
        <v>1</v>
      </c>
      <c r="U30" s="202">
        <f t="shared" si="5"/>
        <v>9</v>
      </c>
      <c r="V30" s="21" t="s">
        <v>31</v>
      </c>
    </row>
    <row r="31" spans="1:133" s="3" customFormat="1" ht="18" x14ac:dyDescent="0.35">
      <c r="A31" s="113">
        <f t="shared" si="3"/>
        <v>29</v>
      </c>
      <c r="B31" s="276" t="s">
        <v>73</v>
      </c>
      <c r="C31" s="70" t="str">
        <f t="shared" si="0"/>
        <v>公民館</v>
      </c>
      <c r="D31" s="407" t="s">
        <v>234</v>
      </c>
      <c r="E31" s="201">
        <v>5</v>
      </c>
      <c r="F31" s="67">
        <v>0</v>
      </c>
      <c r="G31" s="70">
        <v>3</v>
      </c>
      <c r="H31" s="71">
        <f t="shared" si="4"/>
        <v>3</v>
      </c>
      <c r="I31" s="67">
        <v>0</v>
      </c>
      <c r="J31" s="70">
        <v>0</v>
      </c>
      <c r="K31" s="70">
        <v>0</v>
      </c>
      <c r="L31" s="70">
        <v>0</v>
      </c>
      <c r="M31" s="70">
        <v>2</v>
      </c>
      <c r="N31" s="70">
        <v>0</v>
      </c>
      <c r="O31" s="70">
        <v>0</v>
      </c>
      <c r="P31" s="70">
        <v>1</v>
      </c>
      <c r="Q31" s="70">
        <v>0</v>
      </c>
      <c r="R31" s="70">
        <v>0</v>
      </c>
      <c r="S31" s="70">
        <v>0</v>
      </c>
      <c r="T31" s="68">
        <v>0</v>
      </c>
      <c r="U31" s="202">
        <f t="shared" si="5"/>
        <v>3</v>
      </c>
      <c r="V31" s="21" t="s">
        <v>30</v>
      </c>
    </row>
    <row r="32" spans="1:133" s="3" customFormat="1" ht="18" x14ac:dyDescent="0.35">
      <c r="A32" s="113">
        <f t="shared" si="3"/>
        <v>30</v>
      </c>
      <c r="B32" s="276" t="s">
        <v>74</v>
      </c>
      <c r="C32" s="206" t="str">
        <f t="shared" si="0"/>
        <v>北地区</v>
      </c>
      <c r="D32" s="407" t="s">
        <v>238</v>
      </c>
      <c r="E32" s="201">
        <v>10</v>
      </c>
      <c r="F32" s="67">
        <v>0</v>
      </c>
      <c r="G32" s="70">
        <v>7</v>
      </c>
      <c r="H32" s="71">
        <f t="shared" si="4"/>
        <v>7</v>
      </c>
      <c r="I32" s="67">
        <v>1</v>
      </c>
      <c r="J32" s="70">
        <v>2</v>
      </c>
      <c r="K32" s="70">
        <v>0</v>
      </c>
      <c r="L32" s="70">
        <v>1</v>
      </c>
      <c r="M32" s="70">
        <v>3</v>
      </c>
      <c r="N32" s="70">
        <v>1</v>
      </c>
      <c r="O32" s="70">
        <v>0</v>
      </c>
      <c r="P32" s="70">
        <v>0</v>
      </c>
      <c r="Q32" s="70">
        <v>0</v>
      </c>
      <c r="R32" s="70">
        <v>2</v>
      </c>
      <c r="S32" s="70">
        <v>1</v>
      </c>
      <c r="T32" s="68">
        <v>0</v>
      </c>
      <c r="U32" s="202">
        <f t="shared" si="5"/>
        <v>11</v>
      </c>
      <c r="V32" s="21" t="s">
        <v>36</v>
      </c>
    </row>
    <row r="33" spans="1:22" s="3" customFormat="1" ht="18" x14ac:dyDescent="0.35">
      <c r="A33" s="113">
        <f t="shared" si="3"/>
        <v>31</v>
      </c>
      <c r="B33" s="276" t="s">
        <v>75</v>
      </c>
      <c r="C33" s="70" t="str">
        <f t="shared" si="0"/>
        <v>東地区</v>
      </c>
      <c r="D33" s="284" t="s">
        <v>239</v>
      </c>
      <c r="E33" s="201">
        <v>7</v>
      </c>
      <c r="F33" s="67">
        <v>0</v>
      </c>
      <c r="G33" s="70">
        <v>2</v>
      </c>
      <c r="H33" s="71">
        <f t="shared" si="4"/>
        <v>2</v>
      </c>
      <c r="I33" s="67">
        <v>0</v>
      </c>
      <c r="J33" s="70">
        <v>0</v>
      </c>
      <c r="K33" s="70">
        <v>0</v>
      </c>
      <c r="L33" s="70">
        <v>0</v>
      </c>
      <c r="M33" s="70">
        <v>1</v>
      </c>
      <c r="N33" s="70">
        <v>1</v>
      </c>
      <c r="O33" s="70">
        <v>1</v>
      </c>
      <c r="P33" s="70">
        <v>0</v>
      </c>
      <c r="Q33" s="70">
        <v>0</v>
      </c>
      <c r="R33" s="70">
        <v>0</v>
      </c>
      <c r="S33" s="70">
        <v>0</v>
      </c>
      <c r="T33" s="68">
        <v>1</v>
      </c>
      <c r="U33" s="202">
        <f t="shared" si="5"/>
        <v>4</v>
      </c>
      <c r="V33" s="21" t="s">
        <v>30</v>
      </c>
    </row>
    <row r="34" spans="1:22" s="3" customFormat="1" ht="18" x14ac:dyDescent="0.35">
      <c r="A34" s="113">
        <f t="shared" si="3"/>
        <v>32</v>
      </c>
      <c r="B34" s="276" t="s">
        <v>76</v>
      </c>
      <c r="C34" s="70" t="str">
        <f t="shared" si="0"/>
        <v>北地区</v>
      </c>
      <c r="D34" s="284" t="s">
        <v>242</v>
      </c>
      <c r="E34" s="201">
        <v>8</v>
      </c>
      <c r="F34" s="67">
        <v>0</v>
      </c>
      <c r="G34" s="70">
        <v>5</v>
      </c>
      <c r="H34" s="71">
        <f t="shared" si="4"/>
        <v>5</v>
      </c>
      <c r="I34" s="67">
        <v>0</v>
      </c>
      <c r="J34" s="70">
        <v>1</v>
      </c>
      <c r="K34" s="70">
        <v>0</v>
      </c>
      <c r="L34" s="70">
        <v>0</v>
      </c>
      <c r="M34" s="70">
        <v>1</v>
      </c>
      <c r="N34" s="70">
        <v>0</v>
      </c>
      <c r="O34" s="70">
        <v>2</v>
      </c>
      <c r="P34" s="70">
        <v>1</v>
      </c>
      <c r="Q34" s="70">
        <v>1</v>
      </c>
      <c r="R34" s="70">
        <v>0</v>
      </c>
      <c r="S34" s="70">
        <v>0</v>
      </c>
      <c r="T34" s="68">
        <v>0</v>
      </c>
      <c r="U34" s="202">
        <f t="shared" si="5"/>
        <v>6</v>
      </c>
      <c r="V34" s="21" t="s">
        <v>31</v>
      </c>
    </row>
    <row r="35" spans="1:22" s="3" customFormat="1" ht="18" x14ac:dyDescent="0.35">
      <c r="A35" s="113">
        <f t="shared" si="3"/>
        <v>33</v>
      </c>
      <c r="B35" s="276" t="s">
        <v>77</v>
      </c>
      <c r="C35" s="70" t="str">
        <f t="shared" si="0"/>
        <v>東地区</v>
      </c>
      <c r="D35" s="284" t="s">
        <v>243</v>
      </c>
      <c r="E35" s="201">
        <v>6</v>
      </c>
      <c r="F35" s="67">
        <v>0</v>
      </c>
      <c r="G35" s="70">
        <v>3</v>
      </c>
      <c r="H35" s="71">
        <f t="shared" si="4"/>
        <v>3</v>
      </c>
      <c r="I35" s="67">
        <v>0</v>
      </c>
      <c r="J35" s="70">
        <v>0</v>
      </c>
      <c r="K35" s="70">
        <v>0</v>
      </c>
      <c r="L35" s="70">
        <v>1</v>
      </c>
      <c r="M35" s="70">
        <v>1</v>
      </c>
      <c r="N35" s="70">
        <v>1</v>
      </c>
      <c r="O35" s="70">
        <v>0</v>
      </c>
      <c r="P35" s="70">
        <v>0</v>
      </c>
      <c r="Q35" s="70">
        <v>1</v>
      </c>
      <c r="R35" s="70">
        <v>0</v>
      </c>
      <c r="S35" s="70">
        <v>0</v>
      </c>
      <c r="T35" s="68">
        <v>1</v>
      </c>
      <c r="U35" s="202">
        <f t="shared" si="5"/>
        <v>5</v>
      </c>
      <c r="V35" s="21" t="s">
        <v>30</v>
      </c>
    </row>
    <row r="36" spans="1:22" s="3" customFormat="1" ht="18" x14ac:dyDescent="0.35">
      <c r="A36" s="113">
        <f t="shared" si="3"/>
        <v>34</v>
      </c>
      <c r="B36" s="276" t="s">
        <v>78</v>
      </c>
      <c r="C36" s="70" t="str">
        <f t="shared" si="0"/>
        <v>北地区</v>
      </c>
      <c r="D36" s="407" t="s">
        <v>245</v>
      </c>
      <c r="E36" s="201">
        <v>9</v>
      </c>
      <c r="F36" s="67">
        <v>1</v>
      </c>
      <c r="G36" s="70">
        <v>7</v>
      </c>
      <c r="H36" s="71">
        <f t="shared" si="4"/>
        <v>8</v>
      </c>
      <c r="I36" s="67">
        <v>0</v>
      </c>
      <c r="J36" s="70">
        <v>1</v>
      </c>
      <c r="K36" s="70">
        <v>1</v>
      </c>
      <c r="L36" s="70">
        <v>1</v>
      </c>
      <c r="M36" s="70">
        <v>2</v>
      </c>
      <c r="N36" s="70">
        <v>2</v>
      </c>
      <c r="O36" s="70">
        <v>0</v>
      </c>
      <c r="P36" s="70">
        <v>0</v>
      </c>
      <c r="Q36" s="70">
        <v>0</v>
      </c>
      <c r="R36" s="70">
        <v>0</v>
      </c>
      <c r="S36" s="70">
        <v>0</v>
      </c>
      <c r="T36" s="68">
        <v>2</v>
      </c>
      <c r="U36" s="202">
        <f t="shared" si="5"/>
        <v>9</v>
      </c>
      <c r="V36" s="21" t="s">
        <v>31</v>
      </c>
    </row>
    <row r="37" spans="1:22" s="3" customFormat="1" ht="18" x14ac:dyDescent="0.35">
      <c r="A37" s="113">
        <f t="shared" si="3"/>
        <v>35</v>
      </c>
      <c r="B37" s="276" t="s">
        <v>79</v>
      </c>
      <c r="C37" s="70" t="str">
        <f t="shared" si="0"/>
        <v>東地区</v>
      </c>
      <c r="D37" s="284" t="s">
        <v>248</v>
      </c>
      <c r="E37" s="201">
        <v>7</v>
      </c>
      <c r="F37" s="67">
        <v>1</v>
      </c>
      <c r="G37" s="186">
        <v>3</v>
      </c>
      <c r="H37" s="71">
        <f t="shared" si="4"/>
        <v>4</v>
      </c>
      <c r="I37" s="183">
        <v>0</v>
      </c>
      <c r="J37" s="186">
        <v>0</v>
      </c>
      <c r="K37" s="186">
        <v>0</v>
      </c>
      <c r="L37" s="186">
        <v>1</v>
      </c>
      <c r="M37" s="186">
        <v>1</v>
      </c>
      <c r="N37" s="186">
        <v>1</v>
      </c>
      <c r="O37" s="186">
        <v>0</v>
      </c>
      <c r="P37" s="186">
        <v>1</v>
      </c>
      <c r="Q37" s="186">
        <v>0</v>
      </c>
      <c r="R37" s="186">
        <v>0</v>
      </c>
      <c r="S37" s="186">
        <v>0</v>
      </c>
      <c r="T37" s="414">
        <v>1</v>
      </c>
      <c r="U37" s="202">
        <f t="shared" si="5"/>
        <v>5</v>
      </c>
      <c r="V37" s="21" t="s">
        <v>36</v>
      </c>
    </row>
    <row r="38" spans="1:22" s="3" customFormat="1" ht="18" x14ac:dyDescent="0.35">
      <c r="A38" s="113">
        <f t="shared" si="3"/>
        <v>36</v>
      </c>
      <c r="B38" s="276" t="s">
        <v>80</v>
      </c>
      <c r="C38" s="70" t="str">
        <f t="shared" si="0"/>
        <v>東地区</v>
      </c>
      <c r="D38" s="284" t="s">
        <v>251</v>
      </c>
      <c r="E38" s="201">
        <v>5</v>
      </c>
      <c r="F38" s="67">
        <v>0</v>
      </c>
      <c r="G38" s="70">
        <v>6</v>
      </c>
      <c r="H38" s="71">
        <f t="shared" si="4"/>
        <v>6</v>
      </c>
      <c r="I38" s="67">
        <v>1</v>
      </c>
      <c r="J38" s="70">
        <v>0</v>
      </c>
      <c r="K38" s="70">
        <v>0</v>
      </c>
      <c r="L38" s="70">
        <v>0</v>
      </c>
      <c r="M38" s="70">
        <v>2</v>
      </c>
      <c r="N38" s="70">
        <v>0</v>
      </c>
      <c r="O38" s="70">
        <v>0</v>
      </c>
      <c r="P38" s="70">
        <v>3</v>
      </c>
      <c r="Q38" s="70">
        <v>1</v>
      </c>
      <c r="R38" s="70">
        <v>0</v>
      </c>
      <c r="S38" s="70">
        <v>0</v>
      </c>
      <c r="T38" s="68">
        <v>1</v>
      </c>
      <c r="U38" s="202">
        <f t="shared" si="5"/>
        <v>8</v>
      </c>
      <c r="V38" s="21" t="s">
        <v>30</v>
      </c>
    </row>
    <row r="39" spans="1:22" s="3" customFormat="1" ht="18" x14ac:dyDescent="0.35">
      <c r="A39" s="113">
        <f t="shared" si="3"/>
        <v>37</v>
      </c>
      <c r="B39" s="276" t="s">
        <v>81</v>
      </c>
      <c r="C39" s="70" t="str">
        <f t="shared" si="0"/>
        <v>北地区</v>
      </c>
      <c r="D39" s="284" t="s">
        <v>253</v>
      </c>
      <c r="E39" s="201">
        <v>8</v>
      </c>
      <c r="F39" s="67">
        <v>0</v>
      </c>
      <c r="G39" s="70">
        <v>7</v>
      </c>
      <c r="H39" s="71">
        <f t="shared" si="4"/>
        <v>7</v>
      </c>
      <c r="I39" s="67">
        <v>0</v>
      </c>
      <c r="J39" s="70">
        <v>0</v>
      </c>
      <c r="K39" s="70">
        <v>0</v>
      </c>
      <c r="L39" s="70">
        <v>1</v>
      </c>
      <c r="M39" s="70">
        <v>6</v>
      </c>
      <c r="N39" s="70">
        <v>0</v>
      </c>
      <c r="O39" s="70">
        <v>1</v>
      </c>
      <c r="P39" s="70">
        <v>0</v>
      </c>
      <c r="Q39" s="70">
        <v>1</v>
      </c>
      <c r="R39" s="70">
        <v>0</v>
      </c>
      <c r="S39" s="70">
        <v>2</v>
      </c>
      <c r="T39" s="68">
        <v>0</v>
      </c>
      <c r="U39" s="202">
        <f t="shared" si="5"/>
        <v>11</v>
      </c>
      <c r="V39" s="21" t="s">
        <v>31</v>
      </c>
    </row>
    <row r="40" spans="1:22" s="3" customFormat="1" ht="18" x14ac:dyDescent="0.35">
      <c r="A40" s="113">
        <f t="shared" si="3"/>
        <v>38</v>
      </c>
      <c r="B40" s="276" t="s">
        <v>82</v>
      </c>
      <c r="C40" s="70" t="str">
        <f t="shared" si="0"/>
        <v>公民館</v>
      </c>
      <c r="D40" s="284" t="s">
        <v>254</v>
      </c>
      <c r="E40" s="201">
        <v>4</v>
      </c>
      <c r="F40" s="67">
        <v>1</v>
      </c>
      <c r="G40" s="70">
        <v>4</v>
      </c>
      <c r="H40" s="71">
        <f t="shared" si="4"/>
        <v>5</v>
      </c>
      <c r="I40" s="67">
        <v>0</v>
      </c>
      <c r="J40" s="70">
        <v>0</v>
      </c>
      <c r="K40" s="70">
        <v>0</v>
      </c>
      <c r="L40" s="70">
        <v>0</v>
      </c>
      <c r="M40" s="70">
        <v>2</v>
      </c>
      <c r="N40" s="70">
        <v>0</v>
      </c>
      <c r="O40" s="70">
        <v>0</v>
      </c>
      <c r="P40" s="70">
        <v>3</v>
      </c>
      <c r="Q40" s="70">
        <v>0</v>
      </c>
      <c r="R40" s="70">
        <v>0</v>
      </c>
      <c r="S40" s="70">
        <v>0</v>
      </c>
      <c r="T40" s="68">
        <v>1</v>
      </c>
      <c r="U40" s="202">
        <f t="shared" si="5"/>
        <v>6</v>
      </c>
      <c r="V40" s="21" t="s">
        <v>31</v>
      </c>
    </row>
    <row r="41" spans="1:22" s="3" customFormat="1" ht="18" x14ac:dyDescent="0.35">
      <c r="A41" s="113">
        <f t="shared" si="3"/>
        <v>39</v>
      </c>
      <c r="B41" s="276" t="s">
        <v>83</v>
      </c>
      <c r="C41" s="70" t="str">
        <f t="shared" si="0"/>
        <v>東地区</v>
      </c>
      <c r="D41" s="284" t="s">
        <v>256</v>
      </c>
      <c r="E41" s="201">
        <v>7</v>
      </c>
      <c r="F41" s="67">
        <v>1</v>
      </c>
      <c r="G41" s="70">
        <v>4</v>
      </c>
      <c r="H41" s="71">
        <f t="shared" si="4"/>
        <v>5</v>
      </c>
      <c r="I41" s="67">
        <v>0</v>
      </c>
      <c r="J41" s="70">
        <v>0</v>
      </c>
      <c r="K41" s="70">
        <v>0</v>
      </c>
      <c r="L41" s="70">
        <v>0</v>
      </c>
      <c r="M41" s="70">
        <v>1</v>
      </c>
      <c r="N41" s="70">
        <v>1</v>
      </c>
      <c r="O41" s="70">
        <v>0</v>
      </c>
      <c r="P41" s="70">
        <v>3</v>
      </c>
      <c r="Q41" s="70">
        <v>0</v>
      </c>
      <c r="R41" s="70">
        <v>0</v>
      </c>
      <c r="S41" s="70">
        <v>0</v>
      </c>
      <c r="T41" s="68">
        <v>1</v>
      </c>
      <c r="U41" s="202">
        <f t="shared" si="5"/>
        <v>6</v>
      </c>
      <c r="V41" s="21" t="s">
        <v>30</v>
      </c>
    </row>
    <row r="42" spans="1:22" s="3" customFormat="1" ht="18" x14ac:dyDescent="0.35">
      <c r="A42" s="113">
        <f t="shared" si="3"/>
        <v>40</v>
      </c>
      <c r="B42" s="276" t="s">
        <v>84</v>
      </c>
      <c r="C42" s="70" t="str">
        <f t="shared" si="0"/>
        <v>北地区</v>
      </c>
      <c r="D42" s="407" t="s">
        <v>258</v>
      </c>
      <c r="E42" s="201">
        <v>9</v>
      </c>
      <c r="F42" s="67">
        <v>1</v>
      </c>
      <c r="G42" s="70">
        <v>9</v>
      </c>
      <c r="H42" s="71">
        <f t="shared" si="4"/>
        <v>10</v>
      </c>
      <c r="I42" s="67">
        <v>1</v>
      </c>
      <c r="J42" s="70">
        <v>0</v>
      </c>
      <c r="K42" s="70">
        <v>0</v>
      </c>
      <c r="L42" s="70">
        <v>1</v>
      </c>
      <c r="M42" s="70">
        <v>2</v>
      </c>
      <c r="N42" s="70">
        <v>0</v>
      </c>
      <c r="O42" s="70">
        <v>3</v>
      </c>
      <c r="P42" s="70">
        <v>5</v>
      </c>
      <c r="Q42" s="70">
        <v>1</v>
      </c>
      <c r="R42" s="70">
        <v>1</v>
      </c>
      <c r="S42" s="70">
        <v>0</v>
      </c>
      <c r="T42" s="68">
        <v>1</v>
      </c>
      <c r="U42" s="202">
        <f t="shared" si="5"/>
        <v>15</v>
      </c>
      <c r="V42" s="21" t="s">
        <v>36</v>
      </c>
    </row>
    <row r="43" spans="1:22" s="3" customFormat="1" ht="18" x14ac:dyDescent="0.35">
      <c r="A43" s="113">
        <f t="shared" si="3"/>
        <v>41</v>
      </c>
      <c r="B43" s="276" t="s">
        <v>85</v>
      </c>
      <c r="C43" s="70" t="str">
        <f t="shared" si="0"/>
        <v>東地区</v>
      </c>
      <c r="D43" s="407" t="s">
        <v>260</v>
      </c>
      <c r="E43" s="201">
        <v>8</v>
      </c>
      <c r="F43" s="67">
        <v>1</v>
      </c>
      <c r="G43" s="186">
        <v>6</v>
      </c>
      <c r="H43" s="71">
        <f t="shared" si="4"/>
        <v>7</v>
      </c>
      <c r="I43" s="183">
        <v>0</v>
      </c>
      <c r="J43" s="186">
        <v>0</v>
      </c>
      <c r="K43" s="186">
        <v>0</v>
      </c>
      <c r="L43" s="186">
        <v>3</v>
      </c>
      <c r="M43" s="186">
        <v>0</v>
      </c>
      <c r="N43" s="186">
        <v>1</v>
      </c>
      <c r="O43" s="186">
        <v>0</v>
      </c>
      <c r="P43" s="186">
        <v>3</v>
      </c>
      <c r="Q43" s="186">
        <v>0</v>
      </c>
      <c r="R43" s="186">
        <v>1</v>
      </c>
      <c r="S43" s="186">
        <v>2</v>
      </c>
      <c r="T43" s="414">
        <v>0</v>
      </c>
      <c r="U43" s="202">
        <f t="shared" si="5"/>
        <v>10</v>
      </c>
      <c r="V43" s="21" t="s">
        <v>31</v>
      </c>
    </row>
    <row r="44" spans="1:22" s="3" customFormat="1" ht="18" x14ac:dyDescent="0.35">
      <c r="A44" s="113">
        <f t="shared" si="3"/>
        <v>42</v>
      </c>
      <c r="B44" s="276" t="s">
        <v>86</v>
      </c>
      <c r="C44" s="207" t="str">
        <f t="shared" si="0"/>
        <v>北地区</v>
      </c>
      <c r="D44" s="407" t="s">
        <v>261</v>
      </c>
      <c r="E44" s="415">
        <v>8</v>
      </c>
      <c r="F44" s="416">
        <v>1</v>
      </c>
      <c r="G44" s="207">
        <v>5</v>
      </c>
      <c r="H44" s="71">
        <f t="shared" si="4"/>
        <v>6</v>
      </c>
      <c r="I44" s="416">
        <v>0</v>
      </c>
      <c r="J44" s="207">
        <v>1</v>
      </c>
      <c r="K44" s="207">
        <v>0</v>
      </c>
      <c r="L44" s="207">
        <v>0</v>
      </c>
      <c r="M44" s="207">
        <v>4</v>
      </c>
      <c r="N44" s="207">
        <v>0</v>
      </c>
      <c r="O44" s="207">
        <v>1</v>
      </c>
      <c r="P44" s="207">
        <v>0</v>
      </c>
      <c r="Q44" s="207">
        <v>0</v>
      </c>
      <c r="R44" s="207">
        <v>0</v>
      </c>
      <c r="S44" s="207">
        <v>0</v>
      </c>
      <c r="T44" s="417">
        <v>3</v>
      </c>
      <c r="U44" s="202">
        <f t="shared" si="5"/>
        <v>9</v>
      </c>
      <c r="V44" s="21" t="s">
        <v>30</v>
      </c>
    </row>
    <row r="45" spans="1:22" s="3" customFormat="1" ht="18" x14ac:dyDescent="0.35">
      <c r="A45" s="113">
        <f t="shared" si="3"/>
        <v>43</v>
      </c>
      <c r="B45" s="276" t="s">
        <v>87</v>
      </c>
      <c r="C45" s="70" t="str">
        <f t="shared" si="0"/>
        <v>公民館</v>
      </c>
      <c r="D45" s="284" t="s">
        <v>265</v>
      </c>
      <c r="E45" s="201">
        <v>7</v>
      </c>
      <c r="F45" s="67">
        <v>1</v>
      </c>
      <c r="G45" s="70">
        <v>2</v>
      </c>
      <c r="H45" s="71">
        <f t="shared" si="4"/>
        <v>3</v>
      </c>
      <c r="I45" s="67">
        <v>0</v>
      </c>
      <c r="J45" s="70">
        <v>0</v>
      </c>
      <c r="K45" s="70">
        <v>0</v>
      </c>
      <c r="L45" s="70">
        <v>0</v>
      </c>
      <c r="M45" s="70">
        <v>1</v>
      </c>
      <c r="N45" s="70">
        <v>1</v>
      </c>
      <c r="O45" s="70">
        <v>0</v>
      </c>
      <c r="P45" s="70">
        <v>1</v>
      </c>
      <c r="Q45" s="70">
        <v>0</v>
      </c>
      <c r="R45" s="70">
        <v>0</v>
      </c>
      <c r="S45" s="70">
        <v>0</v>
      </c>
      <c r="T45" s="68">
        <v>0</v>
      </c>
      <c r="U45" s="202">
        <f t="shared" si="5"/>
        <v>3</v>
      </c>
      <c r="V45" s="21" t="s">
        <v>31</v>
      </c>
    </row>
    <row r="46" spans="1:22" s="3" customFormat="1" ht="18" x14ac:dyDescent="0.35">
      <c r="A46" s="113">
        <f t="shared" si="3"/>
        <v>44</v>
      </c>
      <c r="B46" s="276" t="s">
        <v>88</v>
      </c>
      <c r="C46" s="70" t="str">
        <f t="shared" si="0"/>
        <v>北地区</v>
      </c>
      <c r="D46" s="407" t="s">
        <v>267</v>
      </c>
      <c r="E46" s="201">
        <v>9</v>
      </c>
      <c r="F46" s="67">
        <v>1</v>
      </c>
      <c r="G46" s="70">
        <v>5</v>
      </c>
      <c r="H46" s="71">
        <f t="shared" si="4"/>
        <v>6</v>
      </c>
      <c r="I46" s="67">
        <v>1</v>
      </c>
      <c r="J46" s="70">
        <v>0</v>
      </c>
      <c r="K46" s="70">
        <v>0</v>
      </c>
      <c r="L46" s="70">
        <v>0</v>
      </c>
      <c r="M46" s="70">
        <v>4</v>
      </c>
      <c r="N46" s="70">
        <v>1</v>
      </c>
      <c r="O46" s="70">
        <v>0</v>
      </c>
      <c r="P46" s="70">
        <v>0</v>
      </c>
      <c r="Q46" s="70">
        <v>1</v>
      </c>
      <c r="R46" s="70">
        <v>0</v>
      </c>
      <c r="S46" s="70">
        <v>0</v>
      </c>
      <c r="T46" s="68">
        <v>2</v>
      </c>
      <c r="U46" s="202">
        <f t="shared" si="5"/>
        <v>9</v>
      </c>
      <c r="V46" s="21" t="s">
        <v>30</v>
      </c>
    </row>
    <row r="47" spans="1:22" s="3" customFormat="1" ht="18" x14ac:dyDescent="0.35">
      <c r="A47" s="113">
        <f t="shared" si="3"/>
        <v>45</v>
      </c>
      <c r="B47" s="276" t="s">
        <v>89</v>
      </c>
      <c r="C47" s="206" t="str">
        <f t="shared" si="0"/>
        <v>東地区</v>
      </c>
      <c r="D47" s="407" t="s">
        <v>269</v>
      </c>
      <c r="E47" s="201">
        <v>6</v>
      </c>
      <c r="F47" s="67">
        <v>1</v>
      </c>
      <c r="G47" s="70">
        <v>5</v>
      </c>
      <c r="H47" s="71">
        <f t="shared" si="4"/>
        <v>6</v>
      </c>
      <c r="I47" s="67">
        <v>2</v>
      </c>
      <c r="J47" s="70">
        <v>0</v>
      </c>
      <c r="K47" s="70">
        <v>0</v>
      </c>
      <c r="L47" s="70">
        <v>1</v>
      </c>
      <c r="M47" s="70">
        <v>2</v>
      </c>
      <c r="N47" s="70">
        <v>1</v>
      </c>
      <c r="O47" s="70">
        <v>0</v>
      </c>
      <c r="P47" s="70">
        <v>0</v>
      </c>
      <c r="Q47" s="70">
        <v>0</v>
      </c>
      <c r="R47" s="70">
        <v>0</v>
      </c>
      <c r="S47" s="70">
        <v>0</v>
      </c>
      <c r="T47" s="68">
        <v>2</v>
      </c>
      <c r="U47" s="202">
        <f t="shared" si="5"/>
        <v>8</v>
      </c>
      <c r="V47" s="21" t="s">
        <v>36</v>
      </c>
    </row>
    <row r="48" spans="1:22" s="3" customFormat="1" ht="18" x14ac:dyDescent="0.35">
      <c r="A48" s="113">
        <f t="shared" si="3"/>
        <v>46</v>
      </c>
      <c r="B48" s="276" t="s">
        <v>90</v>
      </c>
      <c r="C48" s="70" t="str">
        <f t="shared" si="0"/>
        <v>北地区</v>
      </c>
      <c r="D48" s="284" t="s">
        <v>271</v>
      </c>
      <c r="E48" s="201">
        <v>7</v>
      </c>
      <c r="F48" s="67">
        <v>0</v>
      </c>
      <c r="G48" s="70">
        <v>3</v>
      </c>
      <c r="H48" s="71">
        <f t="shared" si="4"/>
        <v>3</v>
      </c>
      <c r="I48" s="67">
        <v>0</v>
      </c>
      <c r="J48" s="70">
        <v>0</v>
      </c>
      <c r="K48" s="70">
        <v>0</v>
      </c>
      <c r="L48" s="70">
        <v>0</v>
      </c>
      <c r="M48" s="70">
        <v>5</v>
      </c>
      <c r="N48" s="70">
        <v>0</v>
      </c>
      <c r="O48" s="70">
        <v>0</v>
      </c>
      <c r="P48" s="70">
        <v>0</v>
      </c>
      <c r="Q48" s="70">
        <v>2</v>
      </c>
      <c r="R48" s="70">
        <v>1</v>
      </c>
      <c r="S48" s="70">
        <v>0</v>
      </c>
      <c r="T48" s="68">
        <v>0</v>
      </c>
      <c r="U48" s="202">
        <f t="shared" si="5"/>
        <v>8</v>
      </c>
      <c r="V48" s="21" t="s">
        <v>30</v>
      </c>
    </row>
    <row r="49" spans="1:22" s="3" customFormat="1" ht="18" x14ac:dyDescent="0.35">
      <c r="A49" s="113">
        <f t="shared" si="3"/>
        <v>47</v>
      </c>
      <c r="B49" s="276" t="s">
        <v>91</v>
      </c>
      <c r="C49" s="70" t="str">
        <f t="shared" si="0"/>
        <v>東地区</v>
      </c>
      <c r="D49" s="407" t="s">
        <v>270</v>
      </c>
      <c r="E49" s="201">
        <v>5</v>
      </c>
      <c r="F49" s="67">
        <v>1</v>
      </c>
      <c r="G49" s="70">
        <v>4</v>
      </c>
      <c r="H49" s="71">
        <f t="shared" si="4"/>
        <v>5</v>
      </c>
      <c r="I49" s="67">
        <v>1</v>
      </c>
      <c r="J49" s="70">
        <v>0</v>
      </c>
      <c r="K49" s="70">
        <v>0</v>
      </c>
      <c r="L49" s="70">
        <v>2</v>
      </c>
      <c r="M49" s="70">
        <v>1</v>
      </c>
      <c r="N49" s="70">
        <v>2</v>
      </c>
      <c r="O49" s="70">
        <v>0</v>
      </c>
      <c r="P49" s="70">
        <v>1</v>
      </c>
      <c r="Q49" s="70">
        <v>0</v>
      </c>
      <c r="R49" s="70">
        <v>0</v>
      </c>
      <c r="S49" s="70">
        <v>0</v>
      </c>
      <c r="T49" s="68">
        <v>1</v>
      </c>
      <c r="U49" s="202">
        <f t="shared" si="5"/>
        <v>8</v>
      </c>
      <c r="V49" s="21" t="s">
        <v>31</v>
      </c>
    </row>
    <row r="50" spans="1:22" s="3" customFormat="1" ht="18" x14ac:dyDescent="0.35">
      <c r="A50" s="113">
        <f t="shared" si="3"/>
        <v>48</v>
      </c>
      <c r="B50" s="276" t="s">
        <v>92</v>
      </c>
      <c r="C50" s="70" t="str">
        <f t="shared" si="0"/>
        <v>公民館</v>
      </c>
      <c r="D50" s="284" t="s">
        <v>272</v>
      </c>
      <c r="E50" s="201">
        <v>6</v>
      </c>
      <c r="F50" s="67">
        <v>1</v>
      </c>
      <c r="G50" s="70">
        <v>4</v>
      </c>
      <c r="H50" s="71">
        <f t="shared" si="4"/>
        <v>5</v>
      </c>
      <c r="I50" s="67">
        <v>0</v>
      </c>
      <c r="J50" s="70">
        <v>1</v>
      </c>
      <c r="K50" s="70">
        <v>0</v>
      </c>
      <c r="L50" s="70">
        <v>0</v>
      </c>
      <c r="M50" s="70">
        <v>4</v>
      </c>
      <c r="N50" s="70">
        <v>1</v>
      </c>
      <c r="O50" s="70">
        <v>1</v>
      </c>
      <c r="P50" s="70">
        <v>0</v>
      </c>
      <c r="Q50" s="70">
        <v>0</v>
      </c>
      <c r="R50" s="70">
        <v>0</v>
      </c>
      <c r="S50" s="70">
        <v>0</v>
      </c>
      <c r="T50" s="68">
        <v>1</v>
      </c>
      <c r="U50" s="202">
        <f t="shared" si="5"/>
        <v>8</v>
      </c>
      <c r="V50" s="21" t="s">
        <v>30</v>
      </c>
    </row>
    <row r="51" spans="1:22" s="3" customFormat="1" ht="18" x14ac:dyDescent="0.35">
      <c r="A51" s="113">
        <f t="shared" si="3"/>
        <v>49</v>
      </c>
      <c r="B51" s="276" t="s">
        <v>93</v>
      </c>
      <c r="C51" s="70" t="str">
        <f t="shared" si="0"/>
        <v>東地区</v>
      </c>
      <c r="D51" s="284" t="s">
        <v>277</v>
      </c>
      <c r="E51" s="201">
        <v>5</v>
      </c>
      <c r="F51" s="67">
        <v>0</v>
      </c>
      <c r="G51" s="70">
        <v>3</v>
      </c>
      <c r="H51" s="71">
        <f t="shared" si="4"/>
        <v>3</v>
      </c>
      <c r="I51" s="67">
        <v>0</v>
      </c>
      <c r="J51" s="70">
        <v>0</v>
      </c>
      <c r="K51" s="70">
        <v>0</v>
      </c>
      <c r="L51" s="70">
        <v>1</v>
      </c>
      <c r="M51" s="70">
        <v>1</v>
      </c>
      <c r="N51" s="70">
        <v>1</v>
      </c>
      <c r="O51" s="70">
        <v>0</v>
      </c>
      <c r="P51" s="70">
        <v>0</v>
      </c>
      <c r="Q51" s="70">
        <v>0</v>
      </c>
      <c r="R51" s="70">
        <v>0</v>
      </c>
      <c r="S51" s="70">
        <v>0</v>
      </c>
      <c r="T51" s="68">
        <v>1</v>
      </c>
      <c r="U51" s="202">
        <f t="shared" si="5"/>
        <v>4</v>
      </c>
      <c r="V51" s="21" t="s">
        <v>31</v>
      </c>
    </row>
    <row r="52" spans="1:22" s="3" customFormat="1" ht="18" x14ac:dyDescent="0.35">
      <c r="A52" s="113">
        <f t="shared" si="3"/>
        <v>50</v>
      </c>
      <c r="B52" s="276" t="s">
        <v>94</v>
      </c>
      <c r="C52" s="70" t="str">
        <f t="shared" si="0"/>
        <v>北地区</v>
      </c>
      <c r="D52" s="407" t="s">
        <v>279</v>
      </c>
      <c r="E52" s="201">
        <v>6</v>
      </c>
      <c r="F52" s="67">
        <v>0</v>
      </c>
      <c r="G52" s="70">
        <v>5</v>
      </c>
      <c r="H52" s="71">
        <f t="shared" si="4"/>
        <v>5</v>
      </c>
      <c r="I52" s="67">
        <v>0</v>
      </c>
      <c r="J52" s="70">
        <v>0</v>
      </c>
      <c r="K52" s="70">
        <v>0</v>
      </c>
      <c r="L52" s="70">
        <v>0</v>
      </c>
      <c r="M52" s="70">
        <v>2</v>
      </c>
      <c r="N52" s="70">
        <v>0</v>
      </c>
      <c r="O52" s="70">
        <v>0</v>
      </c>
      <c r="P52" s="70">
        <v>0</v>
      </c>
      <c r="Q52" s="70">
        <v>0</v>
      </c>
      <c r="R52" s="70">
        <v>0</v>
      </c>
      <c r="S52" s="70">
        <v>1</v>
      </c>
      <c r="T52" s="68">
        <v>3</v>
      </c>
      <c r="U52" s="202">
        <f t="shared" si="5"/>
        <v>6</v>
      </c>
      <c r="V52" s="21" t="s">
        <v>36</v>
      </c>
    </row>
    <row r="53" spans="1:22" s="3" customFormat="1" ht="18" x14ac:dyDescent="0.35">
      <c r="A53" s="113">
        <f t="shared" si="3"/>
        <v>51</v>
      </c>
      <c r="B53" s="276" t="s">
        <v>95</v>
      </c>
      <c r="C53" s="70" t="str">
        <f t="shared" si="0"/>
        <v>東地区</v>
      </c>
      <c r="D53" s="284" t="s">
        <v>291</v>
      </c>
      <c r="E53" s="201">
        <v>6</v>
      </c>
      <c r="F53" s="67">
        <v>0</v>
      </c>
      <c r="G53" s="70">
        <v>3</v>
      </c>
      <c r="H53" s="71">
        <f t="shared" si="4"/>
        <v>3</v>
      </c>
      <c r="I53" s="67">
        <v>0</v>
      </c>
      <c r="J53" s="70">
        <v>0</v>
      </c>
      <c r="K53" s="70">
        <v>0</v>
      </c>
      <c r="L53" s="70">
        <v>1</v>
      </c>
      <c r="M53" s="70">
        <v>1</v>
      </c>
      <c r="N53" s="70">
        <v>1</v>
      </c>
      <c r="O53" s="70">
        <v>0</v>
      </c>
      <c r="P53" s="70">
        <v>0</v>
      </c>
      <c r="Q53" s="70">
        <v>0</v>
      </c>
      <c r="R53" s="70">
        <v>0</v>
      </c>
      <c r="S53" s="70">
        <v>0</v>
      </c>
      <c r="T53" s="68">
        <v>1</v>
      </c>
      <c r="U53" s="202">
        <f t="shared" si="5"/>
        <v>4</v>
      </c>
      <c r="V53" s="21" t="s">
        <v>31</v>
      </c>
    </row>
    <row r="54" spans="1:22" s="3" customFormat="1" ht="18" x14ac:dyDescent="0.35">
      <c r="A54" s="113">
        <f t="shared" si="3"/>
        <v>52</v>
      </c>
      <c r="B54" s="276" t="s">
        <v>96</v>
      </c>
      <c r="C54" s="70" t="str">
        <f t="shared" si="0"/>
        <v>北地区</v>
      </c>
      <c r="D54" s="407" t="s">
        <v>294</v>
      </c>
      <c r="E54" s="201">
        <v>8</v>
      </c>
      <c r="F54" s="67">
        <v>1</v>
      </c>
      <c r="G54" s="70">
        <v>3</v>
      </c>
      <c r="H54" s="71">
        <f t="shared" si="4"/>
        <v>4</v>
      </c>
      <c r="I54" s="67">
        <v>1</v>
      </c>
      <c r="J54" s="70">
        <v>0</v>
      </c>
      <c r="K54" s="70">
        <v>0</v>
      </c>
      <c r="L54" s="70">
        <v>1</v>
      </c>
      <c r="M54" s="70">
        <v>0</v>
      </c>
      <c r="N54" s="70">
        <v>0</v>
      </c>
      <c r="O54" s="70">
        <v>0</v>
      </c>
      <c r="P54" s="70">
        <v>0</v>
      </c>
      <c r="Q54" s="70">
        <v>0</v>
      </c>
      <c r="R54" s="70">
        <v>0</v>
      </c>
      <c r="S54" s="70">
        <v>0</v>
      </c>
      <c r="T54" s="68">
        <v>1</v>
      </c>
      <c r="U54" s="202">
        <f t="shared" si="5"/>
        <v>3</v>
      </c>
      <c r="V54" s="21" t="s">
        <v>30</v>
      </c>
    </row>
    <row r="55" spans="1:22" s="3" customFormat="1" ht="18" x14ac:dyDescent="0.35">
      <c r="A55" s="113">
        <f t="shared" si="3"/>
        <v>53</v>
      </c>
      <c r="B55" s="276" t="s">
        <v>97</v>
      </c>
      <c r="C55" s="70" t="str">
        <f t="shared" si="0"/>
        <v>公民館</v>
      </c>
      <c r="D55" s="284" t="s">
        <v>296</v>
      </c>
      <c r="E55" s="201">
        <v>6</v>
      </c>
      <c r="F55" s="67">
        <v>0</v>
      </c>
      <c r="G55" s="70">
        <v>4</v>
      </c>
      <c r="H55" s="71">
        <f t="shared" si="4"/>
        <v>4</v>
      </c>
      <c r="I55" s="67">
        <v>0</v>
      </c>
      <c r="J55" s="70">
        <v>0</v>
      </c>
      <c r="K55" s="70">
        <v>0</v>
      </c>
      <c r="L55" s="70">
        <v>0</v>
      </c>
      <c r="M55" s="70">
        <v>3</v>
      </c>
      <c r="N55" s="70">
        <v>0</v>
      </c>
      <c r="O55" s="70">
        <v>0</v>
      </c>
      <c r="P55" s="70">
        <v>0</v>
      </c>
      <c r="Q55" s="70">
        <v>0</v>
      </c>
      <c r="R55" s="70">
        <v>0</v>
      </c>
      <c r="S55" s="70">
        <v>0</v>
      </c>
      <c r="T55" s="68">
        <v>1</v>
      </c>
      <c r="U55" s="202">
        <f t="shared" si="5"/>
        <v>4</v>
      </c>
      <c r="V55" s="21" t="s">
        <v>31</v>
      </c>
    </row>
    <row r="56" spans="1:22" s="3" customFormat="1" ht="18" x14ac:dyDescent="0.35">
      <c r="A56" s="113">
        <f t="shared" si="3"/>
        <v>54</v>
      </c>
      <c r="B56" s="276" t="s">
        <v>98</v>
      </c>
      <c r="C56" s="388" t="s">
        <v>301</v>
      </c>
      <c r="D56" s="204"/>
      <c r="E56" s="201"/>
      <c r="F56" s="67"/>
      <c r="G56" s="70"/>
      <c r="H56" s="71"/>
      <c r="I56" s="67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68"/>
      <c r="U56" s="202"/>
      <c r="V56" s="21" t="s">
        <v>30</v>
      </c>
    </row>
    <row r="57" spans="1:22" s="3" customFormat="1" ht="18" x14ac:dyDescent="0.35">
      <c r="A57" s="113">
        <f t="shared" si="3"/>
        <v>55</v>
      </c>
      <c r="B57" s="276" t="s">
        <v>99</v>
      </c>
      <c r="C57" s="388" t="s">
        <v>301</v>
      </c>
      <c r="D57" s="204"/>
      <c r="E57" s="201"/>
      <c r="F57" s="67"/>
      <c r="G57" s="70"/>
      <c r="H57" s="71"/>
      <c r="I57" s="67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68"/>
      <c r="U57" s="202"/>
      <c r="V57" s="21" t="s">
        <v>36</v>
      </c>
    </row>
    <row r="58" spans="1:22" s="3" customFormat="1" ht="18" x14ac:dyDescent="0.35">
      <c r="A58" s="113">
        <f t="shared" si="3"/>
        <v>56</v>
      </c>
      <c r="B58" s="276" t="s">
        <v>100</v>
      </c>
      <c r="C58" s="388" t="s">
        <v>301</v>
      </c>
      <c r="D58" s="204"/>
      <c r="E58" s="201"/>
      <c r="F58" s="67"/>
      <c r="G58" s="70"/>
      <c r="H58" s="71"/>
      <c r="I58" s="67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68"/>
      <c r="U58" s="202"/>
      <c r="V58" s="21" t="s">
        <v>31</v>
      </c>
    </row>
    <row r="59" spans="1:22" s="3" customFormat="1" ht="18" x14ac:dyDescent="0.35">
      <c r="A59" s="113">
        <f t="shared" si="3"/>
        <v>57</v>
      </c>
      <c r="B59" s="276" t="s">
        <v>101</v>
      </c>
      <c r="C59" s="388" t="s">
        <v>301</v>
      </c>
      <c r="D59" s="205"/>
      <c r="E59" s="201"/>
      <c r="F59" s="67"/>
      <c r="G59" s="70"/>
      <c r="H59" s="71"/>
      <c r="I59" s="67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68"/>
      <c r="U59" s="202"/>
      <c r="V59" s="21" t="s">
        <v>30</v>
      </c>
    </row>
    <row r="60" spans="1:22" s="3" customFormat="1" ht="18.75" thickBot="1" x14ac:dyDescent="0.4">
      <c r="A60" s="113">
        <f t="shared" si="3"/>
        <v>58</v>
      </c>
      <c r="B60" s="276" t="s">
        <v>102</v>
      </c>
      <c r="C60" s="388" t="s">
        <v>301</v>
      </c>
      <c r="D60" s="204"/>
      <c r="E60" s="201"/>
      <c r="F60" s="67"/>
      <c r="G60" s="70"/>
      <c r="H60" s="71"/>
      <c r="I60" s="67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68"/>
      <c r="U60" s="202"/>
      <c r="V60" s="21" t="s">
        <v>31</v>
      </c>
    </row>
    <row r="61" spans="1:22" s="3" customFormat="1" ht="18.75" hidden="1" thickBot="1" x14ac:dyDescent="0.4">
      <c r="A61" s="113">
        <f t="shared" si="3"/>
        <v>59</v>
      </c>
      <c r="B61" s="277"/>
      <c r="C61" s="208" t="str">
        <f t="shared" si="0"/>
        <v xml:space="preserve"> </v>
      </c>
      <c r="D61" s="209"/>
      <c r="E61" s="210"/>
      <c r="F61" s="211"/>
      <c r="G61" s="212"/>
      <c r="H61" s="411"/>
      <c r="I61" s="211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3"/>
      <c r="U61" s="412"/>
      <c r="V61" s="21" t="s">
        <v>30</v>
      </c>
    </row>
    <row r="62" spans="1:22" s="3" customFormat="1" ht="18" hidden="1" x14ac:dyDescent="0.35">
      <c r="A62" s="113">
        <f t="shared" si="3"/>
        <v>60</v>
      </c>
      <c r="B62" s="278"/>
      <c r="C62" s="176" t="str">
        <f t="shared" si="0"/>
        <v xml:space="preserve"> </v>
      </c>
      <c r="D62" s="214"/>
      <c r="E62" s="215"/>
      <c r="F62" s="216"/>
      <c r="G62" s="217"/>
      <c r="H62" s="218"/>
      <c r="I62" s="219"/>
      <c r="J62" s="217"/>
      <c r="K62" s="217"/>
      <c r="L62" s="217"/>
      <c r="M62" s="217"/>
      <c r="N62" s="217"/>
      <c r="O62" s="217"/>
      <c r="P62" s="217"/>
      <c r="Q62" s="217"/>
      <c r="R62" s="217"/>
      <c r="S62" s="217"/>
      <c r="T62" s="220"/>
      <c r="U62" s="221"/>
      <c r="V62" s="21" t="s">
        <v>36</v>
      </c>
    </row>
    <row r="63" spans="1:22" s="3" customFormat="1" ht="18" hidden="1" x14ac:dyDescent="0.35">
      <c r="A63" s="113">
        <f t="shared" si="3"/>
        <v>61</v>
      </c>
      <c r="B63" s="279"/>
      <c r="C63" s="70" t="str">
        <f t="shared" si="0"/>
        <v xml:space="preserve"> </v>
      </c>
      <c r="D63" s="204"/>
      <c r="E63" s="222"/>
      <c r="F63" s="100"/>
      <c r="G63" s="103"/>
      <c r="H63" s="101"/>
      <c r="I63" s="102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4"/>
      <c r="U63" s="223"/>
      <c r="V63" s="21"/>
    </row>
    <row r="64" spans="1:22" s="3" customFormat="1" ht="18" hidden="1" x14ac:dyDescent="0.35">
      <c r="A64" s="113">
        <f t="shared" si="3"/>
        <v>62</v>
      </c>
      <c r="B64" s="279"/>
      <c r="C64" s="70" t="str">
        <f t="shared" si="0"/>
        <v xml:space="preserve"> </v>
      </c>
      <c r="D64" s="204"/>
      <c r="E64" s="222"/>
      <c r="F64" s="100"/>
      <c r="G64" s="103"/>
      <c r="H64" s="101"/>
      <c r="I64" s="102"/>
      <c r="J64" s="103"/>
      <c r="K64" s="103"/>
      <c r="L64" s="103"/>
      <c r="M64" s="103"/>
      <c r="N64" s="103"/>
      <c r="O64" s="103"/>
      <c r="P64" s="103"/>
      <c r="Q64" s="103"/>
      <c r="R64" s="103"/>
      <c r="S64" s="103"/>
      <c r="T64" s="104"/>
      <c r="U64" s="223"/>
      <c r="V64" s="22"/>
    </row>
    <row r="65" spans="1:57" s="3" customFormat="1" ht="18" hidden="1" x14ac:dyDescent="0.35">
      <c r="A65" s="113">
        <f t="shared" si="3"/>
        <v>63</v>
      </c>
      <c r="B65" s="279"/>
      <c r="C65" s="70" t="str">
        <f t="shared" si="0"/>
        <v xml:space="preserve"> </v>
      </c>
      <c r="D65" s="204"/>
      <c r="E65" s="222"/>
      <c r="F65" s="100"/>
      <c r="G65" s="103"/>
      <c r="H65" s="101"/>
      <c r="I65" s="102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4"/>
      <c r="U65" s="223"/>
      <c r="V65" s="22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s="3" customFormat="1" ht="18" hidden="1" x14ac:dyDescent="0.35">
      <c r="A66" s="113">
        <f t="shared" si="3"/>
        <v>64</v>
      </c>
      <c r="B66" s="279"/>
      <c r="C66" s="70" t="str">
        <f t="shared" ref="C66:C75" si="6">IFERROR(VLOOKUP(D66,Y$3:Z$5,2)," ")</f>
        <v xml:space="preserve"> </v>
      </c>
      <c r="D66" s="205"/>
      <c r="E66" s="222"/>
      <c r="F66" s="100"/>
      <c r="G66" s="103"/>
      <c r="H66" s="101"/>
      <c r="I66" s="102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4"/>
      <c r="U66" s="223"/>
      <c r="V66" s="22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s="3" customFormat="1" ht="18" hidden="1" x14ac:dyDescent="0.35">
      <c r="A67" s="113">
        <f t="shared" si="3"/>
        <v>65</v>
      </c>
      <c r="B67" s="279"/>
      <c r="C67" s="70" t="str">
        <f t="shared" si="6"/>
        <v xml:space="preserve"> </v>
      </c>
      <c r="D67" s="205"/>
      <c r="E67" s="222"/>
      <c r="F67" s="100"/>
      <c r="G67" s="103"/>
      <c r="H67" s="101"/>
      <c r="I67" s="102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4"/>
      <c r="U67" s="224"/>
      <c r="V67" s="22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s="3" customFormat="1" ht="18" hidden="1" x14ac:dyDescent="0.35">
      <c r="A68" s="113">
        <f t="shared" si="3"/>
        <v>66</v>
      </c>
      <c r="B68" s="279"/>
      <c r="C68" s="70" t="str">
        <f t="shared" si="6"/>
        <v xml:space="preserve"> </v>
      </c>
      <c r="D68" s="204"/>
      <c r="E68" s="222"/>
      <c r="F68" s="100"/>
      <c r="G68" s="103"/>
      <c r="H68" s="101"/>
      <c r="I68" s="102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4"/>
      <c r="U68" s="223"/>
      <c r="V68" s="22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s="3" customFormat="1" ht="18" hidden="1" x14ac:dyDescent="0.35">
      <c r="A69" s="113">
        <f t="shared" ref="A69:A74" si="7">+A68+1</f>
        <v>67</v>
      </c>
      <c r="B69" s="279"/>
      <c r="C69" s="70" t="str">
        <f t="shared" si="6"/>
        <v xml:space="preserve"> </v>
      </c>
      <c r="D69" s="204"/>
      <c r="E69" s="222"/>
      <c r="F69" s="100"/>
      <c r="G69" s="103"/>
      <c r="H69" s="101"/>
      <c r="I69" s="102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4"/>
      <c r="U69" s="223"/>
      <c r="V69" s="22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s="3" customFormat="1" ht="18" hidden="1" x14ac:dyDescent="0.35">
      <c r="A70" s="113">
        <f t="shared" si="7"/>
        <v>68</v>
      </c>
      <c r="B70" s="279"/>
      <c r="C70" s="70" t="str">
        <f t="shared" si="6"/>
        <v xml:space="preserve"> </v>
      </c>
      <c r="D70" s="204"/>
      <c r="E70" s="222"/>
      <c r="F70" s="100"/>
      <c r="G70" s="103"/>
      <c r="H70" s="101"/>
      <c r="I70" s="102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4"/>
      <c r="U70" s="223"/>
      <c r="V70" s="22"/>
      <c r="W70" s="23"/>
      <c r="X70" s="23"/>
      <c r="Y70" s="24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s="3" customFormat="1" ht="18" hidden="1" x14ac:dyDescent="0.35">
      <c r="A71" s="113">
        <f t="shared" si="7"/>
        <v>69</v>
      </c>
      <c r="B71" s="279"/>
      <c r="C71" s="70" t="str">
        <f t="shared" si="6"/>
        <v xml:space="preserve"> </v>
      </c>
      <c r="D71" s="205"/>
      <c r="E71" s="222"/>
      <c r="F71" s="100"/>
      <c r="G71" s="103"/>
      <c r="H71" s="101"/>
      <c r="I71" s="102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4"/>
      <c r="U71" s="223"/>
      <c r="V71" s="22"/>
      <c r="W71" s="23"/>
      <c r="X71" s="23"/>
      <c r="Y71" s="24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s="3" customFormat="1" ht="18" hidden="1" x14ac:dyDescent="0.35">
      <c r="A72" s="113">
        <f t="shared" si="7"/>
        <v>70</v>
      </c>
      <c r="B72" s="279"/>
      <c r="C72" s="70" t="str">
        <f t="shared" si="6"/>
        <v xml:space="preserve"> </v>
      </c>
      <c r="D72" s="204"/>
      <c r="E72" s="222"/>
      <c r="F72" s="100"/>
      <c r="G72" s="103"/>
      <c r="H72" s="101"/>
      <c r="I72" s="102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4"/>
      <c r="U72" s="223"/>
      <c r="V72" s="22"/>
      <c r="W72" s="23"/>
      <c r="X72" s="23"/>
      <c r="Y72" s="24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s="3" customFormat="1" ht="18.75" hidden="1" thickBot="1" x14ac:dyDescent="0.4">
      <c r="A73" s="113">
        <f t="shared" si="7"/>
        <v>71</v>
      </c>
      <c r="B73" s="280"/>
      <c r="C73" s="208" t="str">
        <f t="shared" si="6"/>
        <v xml:space="preserve"> </v>
      </c>
      <c r="D73" s="209"/>
      <c r="E73" s="225"/>
      <c r="F73" s="226"/>
      <c r="G73" s="227"/>
      <c r="H73" s="228"/>
      <c r="I73" s="229"/>
      <c r="J73" s="227"/>
      <c r="K73" s="227"/>
      <c r="L73" s="227"/>
      <c r="M73" s="227"/>
      <c r="N73" s="227"/>
      <c r="O73" s="227"/>
      <c r="P73" s="227"/>
      <c r="Q73" s="227"/>
      <c r="R73" s="227"/>
      <c r="S73" s="227"/>
      <c r="T73" s="230"/>
      <c r="U73" s="231"/>
      <c r="V73" s="22"/>
      <c r="W73" s="23"/>
      <c r="X73" s="23"/>
      <c r="Y73" s="23"/>
      <c r="Z73" s="23"/>
      <c r="AA73" s="23"/>
      <c r="AB73" s="23"/>
      <c r="AC73" s="25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s="3" customFormat="1" ht="18" hidden="1" x14ac:dyDescent="0.15">
      <c r="A74" s="113">
        <f t="shared" si="7"/>
        <v>72</v>
      </c>
      <c r="B74" s="232"/>
      <c r="C74" s="252" t="str">
        <f t="shared" si="6"/>
        <v xml:space="preserve"> 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233"/>
      <c r="V74" s="22"/>
      <c r="W74" s="23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s="3" customFormat="1" ht="18.75" hidden="1" thickBot="1" x14ac:dyDescent="0.45">
      <c r="A75" s="113"/>
      <c r="B75" s="253"/>
      <c r="C75" s="254" t="str">
        <f t="shared" si="6"/>
        <v xml:space="preserve"> </v>
      </c>
      <c r="D75" s="124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234"/>
      <c r="V75" s="27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s="3" customFormat="1" ht="19.5" thickTop="1" thickBot="1" x14ac:dyDescent="0.45">
      <c r="A76" s="113"/>
      <c r="B76" s="445" t="str">
        <f>"開催回数："&amp;COUNTA(E3:E75)&amp;"回"</f>
        <v>開催回数：53回</v>
      </c>
      <c r="C76" s="446"/>
      <c r="D76" s="446"/>
      <c r="E76" s="235">
        <f>SUM(E3:E69)</f>
        <v>375</v>
      </c>
      <c r="F76" s="236">
        <f t="shared" ref="F76:U76" si="8">SUM(F3:F73)</f>
        <v>37</v>
      </c>
      <c r="G76" s="237">
        <f t="shared" si="8"/>
        <v>241</v>
      </c>
      <c r="H76" s="238">
        <f t="shared" si="8"/>
        <v>278</v>
      </c>
      <c r="I76" s="236">
        <f t="shared" si="8"/>
        <v>43</v>
      </c>
      <c r="J76" s="237">
        <f t="shared" si="8"/>
        <v>13</v>
      </c>
      <c r="K76" s="237">
        <f t="shared" si="8"/>
        <v>4</v>
      </c>
      <c r="L76" s="237">
        <f t="shared" si="8"/>
        <v>52</v>
      </c>
      <c r="M76" s="237">
        <f t="shared" si="8"/>
        <v>105</v>
      </c>
      <c r="N76" s="237">
        <f t="shared" si="8"/>
        <v>39</v>
      </c>
      <c r="O76" s="237">
        <f t="shared" si="8"/>
        <v>26</v>
      </c>
      <c r="P76" s="237">
        <f t="shared" si="8"/>
        <v>23</v>
      </c>
      <c r="Q76" s="237">
        <f t="shared" si="8"/>
        <v>23</v>
      </c>
      <c r="R76" s="237">
        <f t="shared" si="8"/>
        <v>13</v>
      </c>
      <c r="S76" s="237">
        <f t="shared" si="8"/>
        <v>10</v>
      </c>
      <c r="T76" s="239">
        <f t="shared" si="8"/>
        <v>51</v>
      </c>
      <c r="U76" s="235">
        <f t="shared" si="8"/>
        <v>402</v>
      </c>
      <c r="V76" s="11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24.75" customHeight="1" thickBot="1" x14ac:dyDescent="0.2">
      <c r="A77" s="113"/>
      <c r="B77" s="122"/>
      <c r="C77" s="113"/>
      <c r="D77" s="113"/>
      <c r="E77" s="113"/>
      <c r="F77" s="240">
        <f>IFERROR(F76/$H$76," ")</f>
        <v>0.13309352517985612</v>
      </c>
      <c r="G77" s="241">
        <f>IFERROR(G76/$H$76," ")</f>
        <v>0.86690647482014394</v>
      </c>
      <c r="H77" s="113"/>
      <c r="I77" s="242">
        <f t="shared" ref="I77:T77" si="9">IFERROR(I76/$U$76," ")</f>
        <v>0.10696517412935323</v>
      </c>
      <c r="J77" s="243">
        <f t="shared" si="9"/>
        <v>3.2338308457711441E-2</v>
      </c>
      <c r="K77" s="243">
        <f t="shared" si="9"/>
        <v>9.9502487562189053E-3</v>
      </c>
      <c r="L77" s="243">
        <f t="shared" si="9"/>
        <v>0.12935323383084577</v>
      </c>
      <c r="M77" s="243">
        <f t="shared" si="9"/>
        <v>0.26119402985074625</v>
      </c>
      <c r="N77" s="243">
        <f t="shared" si="9"/>
        <v>9.7014925373134331E-2</v>
      </c>
      <c r="O77" s="243">
        <f t="shared" si="9"/>
        <v>6.4676616915422883E-2</v>
      </c>
      <c r="P77" s="243">
        <f t="shared" si="9"/>
        <v>5.721393034825871E-2</v>
      </c>
      <c r="Q77" s="243">
        <f t="shared" si="9"/>
        <v>5.721393034825871E-2</v>
      </c>
      <c r="R77" s="243">
        <f t="shared" si="9"/>
        <v>3.2338308457711441E-2</v>
      </c>
      <c r="S77" s="243">
        <f t="shared" si="9"/>
        <v>2.4875621890547265E-2</v>
      </c>
      <c r="T77" s="244">
        <f t="shared" si="9"/>
        <v>0.12686567164179105</v>
      </c>
      <c r="U77" s="245"/>
      <c r="V77" s="28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6.149999999999999" customHeight="1" x14ac:dyDescent="0.15">
      <c r="A78" s="113"/>
      <c r="B78" s="122"/>
      <c r="C78" s="113"/>
      <c r="D78" s="113"/>
      <c r="E78" s="113"/>
      <c r="F78" s="113"/>
      <c r="G78" s="113"/>
      <c r="H78" s="113"/>
      <c r="I78" s="246"/>
      <c r="J78" s="246"/>
      <c r="K78" s="246"/>
      <c r="L78" s="246"/>
      <c r="M78" s="246"/>
      <c r="N78" s="246"/>
      <c r="O78" s="246"/>
      <c r="P78" s="246"/>
      <c r="Q78" s="246"/>
      <c r="R78" s="246"/>
      <c r="S78" s="246"/>
      <c r="T78" s="246"/>
      <c r="U78" s="113"/>
      <c r="V78" s="30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6.149999999999999" customHeight="1" x14ac:dyDescent="0.35">
      <c r="A79" s="29"/>
      <c r="B79" s="247" t="s">
        <v>103</v>
      </c>
      <c r="C79" s="248"/>
      <c r="D79" s="248"/>
      <c r="E79" s="248"/>
      <c r="F79" s="248"/>
      <c r="G79" s="248"/>
      <c r="H79" s="248"/>
      <c r="I79" s="248"/>
      <c r="J79" s="248"/>
      <c r="K79" s="248"/>
      <c r="L79" s="248"/>
      <c r="M79" s="248"/>
      <c r="N79" s="248"/>
      <c r="O79" s="248"/>
      <c r="P79" s="248"/>
      <c r="Q79" s="248"/>
      <c r="R79" s="248"/>
      <c r="S79" s="248"/>
      <c r="T79" s="248"/>
      <c r="U79" s="248"/>
      <c r="V79" s="30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6.149999999999999" customHeight="1" x14ac:dyDescent="0.35">
      <c r="B80" s="247" t="s">
        <v>104</v>
      </c>
      <c r="C80" s="248"/>
      <c r="D80" s="248"/>
      <c r="E80" s="248"/>
      <c r="F80" s="248"/>
      <c r="G80" s="248"/>
      <c r="H80" s="248"/>
      <c r="I80" s="248"/>
      <c r="J80" s="248"/>
      <c r="K80" s="248"/>
      <c r="L80" s="248"/>
      <c r="M80" s="248"/>
      <c r="N80" s="248"/>
      <c r="O80" s="248"/>
      <c r="P80" s="248"/>
      <c r="Q80" s="248"/>
      <c r="R80" s="248"/>
      <c r="S80" s="248"/>
      <c r="T80" s="248"/>
      <c r="U80" s="248"/>
      <c r="V80" s="32" t="s">
        <v>103</v>
      </c>
    </row>
    <row r="81" spans="2:22" ht="16.149999999999999" customHeight="1" x14ac:dyDescent="0.35">
      <c r="B81" s="247" t="s">
        <v>105</v>
      </c>
      <c r="C81" s="248"/>
      <c r="D81" s="248"/>
      <c r="E81" s="248"/>
      <c r="F81" s="248"/>
      <c r="G81" s="248"/>
      <c r="H81" s="248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248"/>
      <c r="U81" s="249"/>
      <c r="V81" s="32" t="s">
        <v>104</v>
      </c>
    </row>
    <row r="82" spans="2:22" ht="16.149999999999999" customHeight="1" x14ac:dyDescent="0.35">
      <c r="B82" s="433" t="s">
        <v>303</v>
      </c>
      <c r="C82" s="34"/>
      <c r="D82" s="34"/>
      <c r="E82" s="34"/>
      <c r="F82" s="34"/>
      <c r="G82" s="34"/>
      <c r="H82" s="34"/>
      <c r="I82" s="34"/>
      <c r="U82" s="7"/>
      <c r="V82" s="32" t="s">
        <v>105</v>
      </c>
    </row>
    <row r="83" spans="2:22" ht="16.149999999999999" customHeight="1" x14ac:dyDescent="0.15">
      <c r="U83" s="7"/>
      <c r="V83" s="35"/>
    </row>
    <row r="84" spans="2:22" ht="16.149999999999999" customHeight="1" x14ac:dyDescent="0.15">
      <c r="B84" s="33"/>
      <c r="U84" s="7"/>
      <c r="V84" s="35"/>
    </row>
    <row r="85" spans="2:22" ht="16.149999999999999" customHeight="1" x14ac:dyDescent="0.15">
      <c r="V85" s="35"/>
    </row>
  </sheetData>
  <mergeCells count="19">
    <mergeCell ref="N1:N2"/>
    <mergeCell ref="O1:O2"/>
    <mergeCell ref="P1:P2"/>
    <mergeCell ref="F1:H1"/>
    <mergeCell ref="B76:D76"/>
    <mergeCell ref="I1:I2"/>
    <mergeCell ref="J1:J2"/>
    <mergeCell ref="K1:K2"/>
    <mergeCell ref="B1:B2"/>
    <mergeCell ref="C1:C2"/>
    <mergeCell ref="D1:D2"/>
    <mergeCell ref="E1:E2"/>
    <mergeCell ref="L1:L2"/>
    <mergeCell ref="M1:M2"/>
    <mergeCell ref="U1:U2"/>
    <mergeCell ref="Q1:Q2"/>
    <mergeCell ref="R1:R2"/>
    <mergeCell ref="S1:S2"/>
    <mergeCell ref="T1:T2"/>
  </mergeCells>
  <phoneticPr fontId="3"/>
  <pageMargins left="0.7" right="0.7" top="0.75" bottom="0.75" header="0.3" footer="0.3"/>
  <pageSetup paperSize="9" orientation="portrait" horizontalDpi="0" verticalDpi="0" r:id="rId1"/>
  <ignoredErrors>
    <ignoredError sqref="Q7:S7" numberStoredAsText="1"/>
    <ignoredError sqref="H21:H48 U3:U19 H3:H20 H49:H5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66"/>
  <sheetViews>
    <sheetView topLeftCell="A49" zoomScaleNormal="100" workbookViewId="0">
      <selection activeCell="V107" sqref="V107"/>
    </sheetView>
  </sheetViews>
  <sheetFormatPr defaultColWidth="8.875" defaultRowHeight="18" x14ac:dyDescent="0.4"/>
  <cols>
    <col min="1" max="1" width="3.875" style="122" customWidth="1"/>
    <col min="2" max="2" width="11.625" style="114" customWidth="1"/>
    <col min="3" max="3" width="10.75" style="113" customWidth="1"/>
    <col min="4" max="4" width="7.125" style="39" customWidth="1"/>
    <col min="5" max="17" width="6.75" style="39" customWidth="1"/>
    <col min="18" max="18" width="6.75" style="168" customWidth="1"/>
    <col min="19" max="19" width="6.75" style="39" customWidth="1"/>
    <col min="20" max="20" width="5.375" style="37" customWidth="1"/>
    <col min="21" max="21" width="2" style="38" customWidth="1"/>
    <col min="22" max="22" width="11" style="39" customWidth="1"/>
    <col min="23" max="36" width="7.375" style="39" customWidth="1"/>
    <col min="37" max="38" width="6.5" style="39" customWidth="1"/>
    <col min="39" max="16384" width="8.875" style="39"/>
  </cols>
  <sheetData>
    <row r="1" spans="1:27" ht="39.950000000000003" customHeight="1" thickBot="1" x14ac:dyDescent="0.45">
      <c r="B1" s="36"/>
      <c r="C1" s="464" t="s">
        <v>106</v>
      </c>
      <c r="D1" s="464"/>
      <c r="E1" s="464"/>
      <c r="F1" s="464"/>
      <c r="G1" s="464"/>
      <c r="H1" s="464"/>
      <c r="I1" s="464"/>
      <c r="J1" s="464"/>
      <c r="K1" s="464"/>
      <c r="L1" s="464"/>
      <c r="M1" s="464"/>
      <c r="N1" s="464"/>
      <c r="O1" s="464"/>
      <c r="P1" s="464"/>
      <c r="Q1" s="464"/>
      <c r="R1" s="465"/>
      <c r="S1" s="464"/>
    </row>
    <row r="2" spans="1:27" ht="24" customHeight="1" thickBot="1" x14ac:dyDescent="0.45">
      <c r="B2" s="40" t="s">
        <v>0</v>
      </c>
      <c r="C2" s="41" t="s">
        <v>1</v>
      </c>
      <c r="D2" s="42" t="s">
        <v>2</v>
      </c>
      <c r="E2" s="466" t="s">
        <v>107</v>
      </c>
      <c r="F2" s="466"/>
      <c r="G2" s="467" t="s">
        <v>108</v>
      </c>
      <c r="H2" s="468"/>
      <c r="I2" s="468"/>
      <c r="J2" s="468"/>
      <c r="K2" s="469"/>
      <c r="L2" s="470" t="s">
        <v>109</v>
      </c>
      <c r="M2" s="470"/>
      <c r="N2" s="471" t="s">
        <v>110</v>
      </c>
      <c r="O2" s="472"/>
      <c r="P2" s="472"/>
      <c r="Q2" s="472"/>
      <c r="R2" s="472"/>
      <c r="S2" s="473"/>
    </row>
    <row r="3" spans="1:27" ht="18" customHeight="1" thickBot="1" x14ac:dyDescent="0.45">
      <c r="B3" s="43"/>
      <c r="C3" s="44"/>
      <c r="D3" s="45"/>
      <c r="E3" s="46" t="s">
        <v>111</v>
      </c>
      <c r="F3" s="47" t="s">
        <v>112</v>
      </c>
      <c r="G3" s="48" t="s">
        <v>113</v>
      </c>
      <c r="H3" s="49" t="s">
        <v>114</v>
      </c>
      <c r="I3" s="49" t="s">
        <v>115</v>
      </c>
      <c r="J3" s="49" t="s">
        <v>116</v>
      </c>
      <c r="K3" s="50" t="s">
        <v>117</v>
      </c>
      <c r="L3" s="51" t="s">
        <v>118</v>
      </c>
      <c r="M3" s="52" t="s">
        <v>119</v>
      </c>
      <c r="N3" s="53" t="s">
        <v>120</v>
      </c>
      <c r="O3" s="256" t="s">
        <v>172</v>
      </c>
      <c r="P3" s="54" t="s">
        <v>121</v>
      </c>
      <c r="Q3" s="54" t="s">
        <v>122</v>
      </c>
      <c r="R3" s="55">
        <v>10</v>
      </c>
      <c r="S3" s="56" t="s">
        <v>173</v>
      </c>
      <c r="Z3" s="57" t="s">
        <v>31</v>
      </c>
      <c r="AA3" s="57" t="s">
        <v>32</v>
      </c>
    </row>
    <row r="4" spans="1:27" ht="17.25" customHeight="1" x14ac:dyDescent="0.4">
      <c r="A4" s="122">
        <v>1</v>
      </c>
      <c r="B4" s="281" t="str">
        <f>IF((+相談会集計!B3=0)," ",+相談会集計!B3)</f>
        <v>4月4日</v>
      </c>
      <c r="C4" s="58" t="str">
        <f>相談会集計!C3</f>
        <v>北地区</v>
      </c>
      <c r="D4" s="59" t="str">
        <f>相談会集計!D3</f>
        <v>D</v>
      </c>
      <c r="E4" s="60">
        <v>4</v>
      </c>
      <c r="F4" s="61">
        <v>2</v>
      </c>
      <c r="G4" s="62">
        <v>0</v>
      </c>
      <c r="H4" s="63">
        <v>0</v>
      </c>
      <c r="I4" s="63">
        <v>2</v>
      </c>
      <c r="J4" s="63">
        <v>4</v>
      </c>
      <c r="K4" s="64">
        <v>0</v>
      </c>
      <c r="L4" s="60">
        <v>0</v>
      </c>
      <c r="M4" s="61">
        <v>6</v>
      </c>
      <c r="N4" s="62">
        <v>0</v>
      </c>
      <c r="O4" s="63">
        <v>0</v>
      </c>
      <c r="P4" s="63">
        <v>1</v>
      </c>
      <c r="Q4" s="63">
        <v>1</v>
      </c>
      <c r="R4" s="63">
        <v>4</v>
      </c>
      <c r="S4" s="64">
        <v>0</v>
      </c>
      <c r="T4" s="65"/>
      <c r="U4" s="295"/>
      <c r="V4" s="298"/>
      <c r="W4" s="296"/>
      <c r="Z4" s="57" t="s">
        <v>36</v>
      </c>
      <c r="AA4" s="57" t="s">
        <v>37</v>
      </c>
    </row>
    <row r="5" spans="1:27" ht="17.25" customHeight="1" x14ac:dyDescent="0.4">
      <c r="A5" s="122">
        <f t="shared" ref="A5:A68" si="0">+A4+1</f>
        <v>2</v>
      </c>
      <c r="B5" s="281" t="str">
        <f>IF((+相談会集計!B4=0)," ",+相談会集計!B4)</f>
        <v>4月7日</v>
      </c>
      <c r="C5" s="58" t="str">
        <f>相談会集計!C4</f>
        <v>東地区</v>
      </c>
      <c r="D5" s="59" t="str">
        <f>相談会集計!D4</f>
        <v>A</v>
      </c>
      <c r="E5" s="67">
        <v>3</v>
      </c>
      <c r="F5" s="68">
        <v>3</v>
      </c>
      <c r="G5" s="69">
        <v>1</v>
      </c>
      <c r="H5" s="70">
        <v>0</v>
      </c>
      <c r="I5" s="70">
        <v>2</v>
      </c>
      <c r="J5" s="70">
        <v>1</v>
      </c>
      <c r="K5" s="71">
        <v>2</v>
      </c>
      <c r="L5" s="67">
        <v>1</v>
      </c>
      <c r="M5" s="68">
        <v>5</v>
      </c>
      <c r="N5" s="69">
        <v>0</v>
      </c>
      <c r="O5" s="70">
        <v>0</v>
      </c>
      <c r="P5" s="70">
        <v>3</v>
      </c>
      <c r="Q5" s="70">
        <v>2</v>
      </c>
      <c r="R5" s="70">
        <v>1</v>
      </c>
      <c r="S5" s="71">
        <v>0</v>
      </c>
      <c r="T5" s="65"/>
      <c r="U5" s="295"/>
      <c r="V5" s="296"/>
      <c r="W5" s="296"/>
      <c r="Z5" s="57" t="s">
        <v>30</v>
      </c>
      <c r="AA5" s="57" t="s">
        <v>41</v>
      </c>
    </row>
    <row r="6" spans="1:27" ht="17.25" customHeight="1" x14ac:dyDescent="0.4">
      <c r="A6" s="122">
        <f t="shared" si="0"/>
        <v>3</v>
      </c>
      <c r="B6" s="281" t="str">
        <f>IF((+相談会集計!B5=0)," ",+相談会集計!B5)</f>
        <v>4月17日</v>
      </c>
      <c r="C6" s="58" t="str">
        <f>相談会集計!C5</f>
        <v>北地区</v>
      </c>
      <c r="D6" s="59" t="str">
        <f>相談会集計!D5</f>
        <v>D</v>
      </c>
      <c r="E6" s="72">
        <v>4</v>
      </c>
      <c r="F6" s="73">
        <v>1</v>
      </c>
      <c r="G6" s="74">
        <v>0</v>
      </c>
      <c r="H6" s="75">
        <v>0</v>
      </c>
      <c r="I6" s="75">
        <v>1</v>
      </c>
      <c r="J6" s="75">
        <v>3</v>
      </c>
      <c r="K6" s="76">
        <v>1</v>
      </c>
      <c r="L6" s="72">
        <v>0</v>
      </c>
      <c r="M6" s="73">
        <v>5</v>
      </c>
      <c r="N6" s="74">
        <v>0</v>
      </c>
      <c r="O6" s="75">
        <v>0</v>
      </c>
      <c r="P6" s="75">
        <v>1</v>
      </c>
      <c r="Q6" s="75">
        <v>0</v>
      </c>
      <c r="R6" s="75">
        <v>4</v>
      </c>
      <c r="S6" s="76">
        <v>0</v>
      </c>
      <c r="T6" s="65"/>
      <c r="U6" s="295"/>
      <c r="V6" s="296"/>
      <c r="W6" s="296"/>
    </row>
    <row r="7" spans="1:27" ht="17.25" customHeight="1" x14ac:dyDescent="0.4">
      <c r="A7" s="122">
        <f t="shared" si="0"/>
        <v>4</v>
      </c>
      <c r="B7" s="281" t="str">
        <f>IF((+相談会集計!B6=0)," ",+相談会集計!B6)</f>
        <v>4月21日</v>
      </c>
      <c r="C7" s="58" t="str">
        <f>相談会集計!C6</f>
        <v>東地区</v>
      </c>
      <c r="D7" s="59" t="str">
        <f>相談会集計!D6</f>
        <v>A</v>
      </c>
      <c r="E7" s="72">
        <v>2</v>
      </c>
      <c r="F7" s="73">
        <v>2</v>
      </c>
      <c r="G7" s="74">
        <v>1</v>
      </c>
      <c r="H7" s="75">
        <v>0</v>
      </c>
      <c r="I7" s="75">
        <v>1</v>
      </c>
      <c r="J7" s="75">
        <v>2</v>
      </c>
      <c r="K7" s="76">
        <v>0</v>
      </c>
      <c r="L7" s="72">
        <v>1</v>
      </c>
      <c r="M7" s="73">
        <v>3</v>
      </c>
      <c r="N7" s="74">
        <v>0</v>
      </c>
      <c r="O7" s="75">
        <v>0</v>
      </c>
      <c r="P7" s="75">
        <v>2</v>
      </c>
      <c r="Q7" s="75">
        <v>0</v>
      </c>
      <c r="R7" s="75">
        <v>1</v>
      </c>
      <c r="S7" s="76">
        <v>0</v>
      </c>
      <c r="T7" s="65"/>
      <c r="U7" s="295"/>
      <c r="V7" s="297"/>
      <c r="W7" s="296"/>
    </row>
    <row r="8" spans="1:27" ht="17.25" customHeight="1" x14ac:dyDescent="0.4">
      <c r="A8" s="122">
        <f t="shared" si="0"/>
        <v>5</v>
      </c>
      <c r="B8" s="281" t="str">
        <f>IF((+相談会集計!B7=0)," ",+相談会集計!B7)</f>
        <v>4月23日</v>
      </c>
      <c r="C8" s="58" t="str">
        <f>相談会集計!C7</f>
        <v>公民館</v>
      </c>
      <c r="D8" s="59" t="str">
        <f>相談会集計!D7</f>
        <v>C</v>
      </c>
      <c r="E8" s="72">
        <v>2</v>
      </c>
      <c r="F8" s="73">
        <v>1</v>
      </c>
      <c r="G8" s="74">
        <v>1</v>
      </c>
      <c r="H8" s="75">
        <v>0</v>
      </c>
      <c r="I8" s="75">
        <v>0</v>
      </c>
      <c r="J8" s="75">
        <v>2</v>
      </c>
      <c r="K8" s="76">
        <v>0</v>
      </c>
      <c r="L8" s="72">
        <v>1</v>
      </c>
      <c r="M8" s="73">
        <v>2</v>
      </c>
      <c r="N8" s="74">
        <v>0</v>
      </c>
      <c r="O8" s="75">
        <v>0</v>
      </c>
      <c r="P8" s="75">
        <v>0</v>
      </c>
      <c r="Q8" s="75">
        <v>0</v>
      </c>
      <c r="R8" s="75">
        <v>2</v>
      </c>
      <c r="S8" s="76">
        <v>0</v>
      </c>
      <c r="T8" s="65"/>
      <c r="U8" s="295"/>
      <c r="V8" s="297"/>
      <c r="W8" s="296"/>
    </row>
    <row r="9" spans="1:27" ht="17.25" customHeight="1" x14ac:dyDescent="0.4">
      <c r="A9" s="122">
        <f t="shared" si="0"/>
        <v>6</v>
      </c>
      <c r="B9" s="281" t="str">
        <f>IF((+相談会集計!B8=0)," ",+相談会集計!B8)</f>
        <v>5月12日</v>
      </c>
      <c r="C9" s="58" t="str">
        <f>相談会集計!C8</f>
        <v>東地区</v>
      </c>
      <c r="D9" s="59" t="str">
        <f>相談会集計!D8</f>
        <v>A</v>
      </c>
      <c r="E9" s="72">
        <v>1</v>
      </c>
      <c r="F9" s="73">
        <v>1</v>
      </c>
      <c r="G9" s="74">
        <v>1</v>
      </c>
      <c r="H9" s="75">
        <v>0</v>
      </c>
      <c r="I9" s="75">
        <v>0</v>
      </c>
      <c r="J9" s="75">
        <v>1</v>
      </c>
      <c r="K9" s="76">
        <v>0</v>
      </c>
      <c r="L9" s="72">
        <v>1</v>
      </c>
      <c r="M9" s="73">
        <v>1</v>
      </c>
      <c r="N9" s="74">
        <v>0</v>
      </c>
      <c r="O9" s="75">
        <v>0</v>
      </c>
      <c r="P9" s="75">
        <v>1</v>
      </c>
      <c r="Q9" s="75">
        <v>1</v>
      </c>
      <c r="R9" s="75">
        <v>0</v>
      </c>
      <c r="S9" s="76">
        <v>0</v>
      </c>
      <c r="T9" s="65"/>
      <c r="U9" s="295"/>
      <c r="V9" s="297"/>
      <c r="W9" s="296"/>
    </row>
    <row r="10" spans="1:27" ht="17.25" customHeight="1" x14ac:dyDescent="0.4">
      <c r="A10" s="122">
        <f>+A9+1</f>
        <v>7</v>
      </c>
      <c r="B10" s="281" t="str">
        <f>IF((+相談会集計!B9=0)," ",+相談会集計!B9)</f>
        <v>5月15日</v>
      </c>
      <c r="C10" s="58" t="str">
        <f>相談会集計!C9</f>
        <v>北地区</v>
      </c>
      <c r="D10" s="59" t="str">
        <f>相談会集計!D9</f>
        <v>D</v>
      </c>
      <c r="E10" s="72">
        <v>3</v>
      </c>
      <c r="F10" s="73">
        <v>4</v>
      </c>
      <c r="G10" s="74">
        <v>0</v>
      </c>
      <c r="H10" s="75">
        <v>0</v>
      </c>
      <c r="I10" s="75">
        <v>0</v>
      </c>
      <c r="J10" s="75">
        <v>7</v>
      </c>
      <c r="K10" s="76">
        <v>0</v>
      </c>
      <c r="L10" s="72">
        <v>0</v>
      </c>
      <c r="M10" s="73">
        <v>7</v>
      </c>
      <c r="N10" s="74">
        <v>0</v>
      </c>
      <c r="O10" s="75">
        <v>0</v>
      </c>
      <c r="P10" s="75">
        <v>2</v>
      </c>
      <c r="Q10" s="75">
        <v>1</v>
      </c>
      <c r="R10" s="75">
        <v>4</v>
      </c>
      <c r="S10" s="76">
        <v>0</v>
      </c>
      <c r="T10" s="78"/>
      <c r="U10" s="295"/>
      <c r="V10" s="296"/>
      <c r="W10" s="296"/>
    </row>
    <row r="11" spans="1:27" ht="17.25" customHeight="1" x14ac:dyDescent="0.4">
      <c r="A11" s="122">
        <f t="shared" si="0"/>
        <v>8</v>
      </c>
      <c r="B11" s="281" t="str">
        <f>IF((+相談会集計!B10=0)," ",+相談会集計!B10)</f>
        <v>5月19日</v>
      </c>
      <c r="C11" s="58" t="str">
        <f>相談会集計!C10</f>
        <v>東地区</v>
      </c>
      <c r="D11" s="59" t="str">
        <f>相談会集計!D10</f>
        <v>A</v>
      </c>
      <c r="E11" s="72">
        <v>1</v>
      </c>
      <c r="F11" s="73">
        <v>2</v>
      </c>
      <c r="G11" s="74">
        <v>1</v>
      </c>
      <c r="H11" s="75">
        <v>0</v>
      </c>
      <c r="I11" s="75">
        <v>1</v>
      </c>
      <c r="J11" s="75">
        <v>1</v>
      </c>
      <c r="K11" s="76">
        <v>0</v>
      </c>
      <c r="L11" s="72">
        <v>1</v>
      </c>
      <c r="M11" s="73">
        <v>2</v>
      </c>
      <c r="N11" s="74">
        <v>0</v>
      </c>
      <c r="O11" s="75">
        <v>0</v>
      </c>
      <c r="P11" s="75">
        <v>0</v>
      </c>
      <c r="Q11" s="75">
        <v>1</v>
      </c>
      <c r="R11" s="75">
        <v>2</v>
      </c>
      <c r="S11" s="76">
        <v>0</v>
      </c>
      <c r="T11" s="79"/>
      <c r="U11" s="38">
        <f t="shared" ref="U11:U41" si="1">+E10+F10</f>
        <v>7</v>
      </c>
    </row>
    <row r="12" spans="1:27" ht="17.25" customHeight="1" x14ac:dyDescent="0.4">
      <c r="A12" s="122">
        <f t="shared" si="0"/>
        <v>9</v>
      </c>
      <c r="B12" s="281" t="str">
        <f>IF((+相談会集計!B11=0)," ",+相談会集計!B11)</f>
        <v>5月28日</v>
      </c>
      <c r="C12" s="58" t="str">
        <f>相談会集計!C11</f>
        <v>公民館</v>
      </c>
      <c r="D12" s="59" t="str">
        <f>相談会集計!D11</f>
        <v>C</v>
      </c>
      <c r="E12" s="80">
        <v>1</v>
      </c>
      <c r="F12" s="81">
        <v>2</v>
      </c>
      <c r="G12" s="82">
        <v>1</v>
      </c>
      <c r="H12" s="83">
        <v>0</v>
      </c>
      <c r="I12" s="83">
        <v>0</v>
      </c>
      <c r="J12" s="83">
        <v>2</v>
      </c>
      <c r="K12" s="84">
        <v>0</v>
      </c>
      <c r="L12" s="85">
        <v>1</v>
      </c>
      <c r="M12" s="81">
        <v>1</v>
      </c>
      <c r="N12" s="82">
        <v>0</v>
      </c>
      <c r="O12" s="83">
        <v>0</v>
      </c>
      <c r="P12" s="83">
        <v>1</v>
      </c>
      <c r="Q12" s="83">
        <v>1</v>
      </c>
      <c r="R12" s="83">
        <v>1</v>
      </c>
      <c r="S12" s="84">
        <v>0</v>
      </c>
      <c r="T12" s="78"/>
      <c r="U12" s="66">
        <f t="shared" si="1"/>
        <v>3</v>
      </c>
    </row>
    <row r="13" spans="1:27" ht="17.25" customHeight="1" x14ac:dyDescent="0.4">
      <c r="A13" s="122">
        <f t="shared" si="0"/>
        <v>10</v>
      </c>
      <c r="B13" s="281" t="str">
        <f>IF((+相談会集計!B12=0)," ",+相談会集計!B12)</f>
        <v>6月2日</v>
      </c>
      <c r="C13" s="58" t="str">
        <f>相談会集計!C12</f>
        <v>東地区</v>
      </c>
      <c r="D13" s="59" t="str">
        <f>相談会集計!D12</f>
        <v>A</v>
      </c>
      <c r="E13" s="72">
        <v>2</v>
      </c>
      <c r="F13" s="73">
        <v>2</v>
      </c>
      <c r="G13" s="74">
        <v>1</v>
      </c>
      <c r="H13" s="75">
        <v>0</v>
      </c>
      <c r="I13" s="75">
        <v>1</v>
      </c>
      <c r="J13" s="75">
        <v>2</v>
      </c>
      <c r="K13" s="76">
        <v>0</v>
      </c>
      <c r="L13" s="72">
        <v>1</v>
      </c>
      <c r="M13" s="73">
        <v>3</v>
      </c>
      <c r="N13" s="74">
        <v>0</v>
      </c>
      <c r="O13" s="75">
        <v>0</v>
      </c>
      <c r="P13" s="75">
        <v>2</v>
      </c>
      <c r="Q13" s="75">
        <v>1</v>
      </c>
      <c r="R13" s="75">
        <v>1</v>
      </c>
      <c r="S13" s="76">
        <v>0</v>
      </c>
      <c r="T13" s="86"/>
      <c r="U13" s="87">
        <f t="shared" si="1"/>
        <v>3</v>
      </c>
    </row>
    <row r="14" spans="1:27" ht="17.25" customHeight="1" x14ac:dyDescent="0.4">
      <c r="A14" s="122">
        <f t="shared" si="0"/>
        <v>11</v>
      </c>
      <c r="B14" s="281" t="str">
        <f>IF((+相談会集計!B13=0)," ",+相談会集計!B13)</f>
        <v>6月6日</v>
      </c>
      <c r="C14" s="58" t="str">
        <f>相談会集計!C13</f>
        <v>北地区</v>
      </c>
      <c r="D14" s="59" t="str">
        <f>相談会集計!D13</f>
        <v>D</v>
      </c>
      <c r="E14" s="72">
        <v>6</v>
      </c>
      <c r="F14" s="73">
        <v>3</v>
      </c>
      <c r="G14" s="74">
        <v>0</v>
      </c>
      <c r="H14" s="75">
        <v>0</v>
      </c>
      <c r="I14" s="75">
        <v>1</v>
      </c>
      <c r="J14" s="75">
        <v>7</v>
      </c>
      <c r="K14" s="76">
        <v>1</v>
      </c>
      <c r="L14" s="72">
        <v>0</v>
      </c>
      <c r="M14" s="73">
        <v>9</v>
      </c>
      <c r="N14" s="74">
        <v>0</v>
      </c>
      <c r="O14" s="75">
        <v>0</v>
      </c>
      <c r="P14" s="75">
        <v>1</v>
      </c>
      <c r="Q14" s="75">
        <v>0</v>
      </c>
      <c r="R14" s="75">
        <v>8</v>
      </c>
      <c r="S14" s="76">
        <v>0</v>
      </c>
      <c r="T14" s="78"/>
      <c r="U14" s="66">
        <f t="shared" si="1"/>
        <v>4</v>
      </c>
    </row>
    <row r="15" spans="1:27" ht="17.25" customHeight="1" x14ac:dyDescent="0.4">
      <c r="A15" s="122">
        <f t="shared" si="0"/>
        <v>12</v>
      </c>
      <c r="B15" s="281" t="str">
        <f>IF((+相談会集計!B14=0)," ",+相談会集計!B14)</f>
        <v>6月16日</v>
      </c>
      <c r="C15" s="58" t="str">
        <f>相談会集計!C14</f>
        <v>東地区</v>
      </c>
      <c r="D15" s="59" t="str">
        <f>相談会集計!D14</f>
        <v>A</v>
      </c>
      <c r="E15" s="72">
        <v>4</v>
      </c>
      <c r="F15" s="73">
        <v>1</v>
      </c>
      <c r="G15" s="74">
        <v>0</v>
      </c>
      <c r="H15" s="75">
        <v>0</v>
      </c>
      <c r="I15" s="75">
        <v>1</v>
      </c>
      <c r="J15" s="75">
        <v>3</v>
      </c>
      <c r="K15" s="76">
        <v>1</v>
      </c>
      <c r="L15" s="72">
        <v>0</v>
      </c>
      <c r="M15" s="73">
        <v>5</v>
      </c>
      <c r="N15" s="74">
        <v>0</v>
      </c>
      <c r="O15" s="75">
        <v>0</v>
      </c>
      <c r="P15" s="75">
        <v>0</v>
      </c>
      <c r="Q15" s="75">
        <v>1</v>
      </c>
      <c r="R15" s="75">
        <v>4</v>
      </c>
      <c r="S15" s="76">
        <v>0</v>
      </c>
      <c r="T15" s="78"/>
      <c r="U15" s="66">
        <f t="shared" si="1"/>
        <v>9</v>
      </c>
    </row>
    <row r="16" spans="1:27" ht="17.25" customHeight="1" x14ac:dyDescent="0.4">
      <c r="A16" s="122">
        <f t="shared" si="0"/>
        <v>13</v>
      </c>
      <c r="B16" s="281" t="str">
        <f>IF((+相談会集計!B15=0)," ",+相談会集計!B15)</f>
        <v>6月19日</v>
      </c>
      <c r="C16" s="58" t="str">
        <f>相談会集計!C15</f>
        <v>北地区</v>
      </c>
      <c r="D16" s="59" t="str">
        <f>相談会集計!D15</f>
        <v>D</v>
      </c>
      <c r="E16" s="72">
        <v>6</v>
      </c>
      <c r="F16" s="73">
        <v>3</v>
      </c>
      <c r="G16" s="74">
        <v>0</v>
      </c>
      <c r="H16" s="75">
        <v>0</v>
      </c>
      <c r="I16" s="75">
        <v>1</v>
      </c>
      <c r="J16" s="75">
        <v>8</v>
      </c>
      <c r="K16" s="76">
        <v>0</v>
      </c>
      <c r="L16" s="72">
        <v>0</v>
      </c>
      <c r="M16" s="73">
        <v>9</v>
      </c>
      <c r="N16" s="74">
        <v>0</v>
      </c>
      <c r="O16" s="75">
        <v>0</v>
      </c>
      <c r="P16" s="75">
        <v>1</v>
      </c>
      <c r="Q16" s="75">
        <v>1</v>
      </c>
      <c r="R16" s="75">
        <v>7</v>
      </c>
      <c r="S16" s="76">
        <v>0</v>
      </c>
      <c r="T16" s="65"/>
      <c r="U16" s="66">
        <f t="shared" si="1"/>
        <v>5</v>
      </c>
    </row>
    <row r="17" spans="1:21" ht="17.25" customHeight="1" x14ac:dyDescent="0.4">
      <c r="A17" s="122">
        <f t="shared" si="0"/>
        <v>14</v>
      </c>
      <c r="B17" s="281" t="str">
        <f>IF((+相談会集計!B16=0)," ",+相談会集計!B16)</f>
        <v>6月25日</v>
      </c>
      <c r="C17" s="58" t="str">
        <f>相談会集計!C16</f>
        <v>公民館</v>
      </c>
      <c r="D17" s="59" t="str">
        <f>相談会集計!D16</f>
        <v>C</v>
      </c>
      <c r="E17" s="72">
        <v>2</v>
      </c>
      <c r="F17" s="73">
        <v>1</v>
      </c>
      <c r="G17" s="74">
        <v>1</v>
      </c>
      <c r="H17" s="75">
        <v>0</v>
      </c>
      <c r="I17" s="75">
        <v>0</v>
      </c>
      <c r="J17" s="75">
        <v>1</v>
      </c>
      <c r="K17" s="76">
        <v>1</v>
      </c>
      <c r="L17" s="72">
        <v>1</v>
      </c>
      <c r="M17" s="73">
        <v>2</v>
      </c>
      <c r="N17" s="74">
        <v>0</v>
      </c>
      <c r="O17" s="75">
        <v>1</v>
      </c>
      <c r="P17" s="75">
        <v>0</v>
      </c>
      <c r="Q17" s="75">
        <v>0</v>
      </c>
      <c r="R17" s="75">
        <v>1</v>
      </c>
      <c r="S17" s="76">
        <v>0</v>
      </c>
      <c r="T17" s="65"/>
      <c r="U17" s="66">
        <f t="shared" si="1"/>
        <v>9</v>
      </c>
    </row>
    <row r="18" spans="1:21" ht="17.25" customHeight="1" x14ac:dyDescent="0.4">
      <c r="A18" s="122">
        <f t="shared" si="0"/>
        <v>15</v>
      </c>
      <c r="B18" s="281" t="str">
        <f>IF((+相談会集計!B17=0)," ",+相談会集計!B17)</f>
        <v>7月4日</v>
      </c>
      <c r="C18" s="58" t="str">
        <f>相談会集計!C17</f>
        <v>北地区</v>
      </c>
      <c r="D18" s="255" t="str">
        <f>相談会集計!D17</f>
        <v>D</v>
      </c>
      <c r="E18" s="72">
        <v>5</v>
      </c>
      <c r="F18" s="73">
        <v>2</v>
      </c>
      <c r="G18" s="74">
        <v>0</v>
      </c>
      <c r="H18" s="75">
        <v>0</v>
      </c>
      <c r="I18" s="75">
        <v>3</v>
      </c>
      <c r="J18" s="75">
        <v>4</v>
      </c>
      <c r="K18" s="76">
        <v>0</v>
      </c>
      <c r="L18" s="72">
        <v>0</v>
      </c>
      <c r="M18" s="73">
        <v>7</v>
      </c>
      <c r="N18" s="74">
        <v>0</v>
      </c>
      <c r="O18" s="75">
        <v>0</v>
      </c>
      <c r="P18" s="75">
        <v>2</v>
      </c>
      <c r="Q18" s="75">
        <v>2</v>
      </c>
      <c r="R18" s="75">
        <v>0</v>
      </c>
      <c r="S18" s="76">
        <v>0</v>
      </c>
      <c r="T18" s="88"/>
      <c r="U18" s="87">
        <f t="shared" si="1"/>
        <v>3</v>
      </c>
    </row>
    <row r="19" spans="1:21" ht="17.25" customHeight="1" x14ac:dyDescent="0.4">
      <c r="A19" s="122">
        <f t="shared" si="0"/>
        <v>16</v>
      </c>
      <c r="B19" s="281" t="str">
        <f>IF((+相談会集計!B18=0)," ",+相談会集計!B18)</f>
        <v>7月7日</v>
      </c>
      <c r="C19" s="58" t="str">
        <f>相談会集計!C18</f>
        <v>東地区</v>
      </c>
      <c r="D19" s="255" t="str">
        <f>相談会集計!D18</f>
        <v>A</v>
      </c>
      <c r="E19" s="72">
        <v>3</v>
      </c>
      <c r="F19" s="73">
        <v>3</v>
      </c>
      <c r="G19" s="74">
        <v>2</v>
      </c>
      <c r="H19" s="75">
        <v>0</v>
      </c>
      <c r="I19" s="75">
        <v>1</v>
      </c>
      <c r="J19" s="75">
        <v>3</v>
      </c>
      <c r="K19" s="76">
        <v>0</v>
      </c>
      <c r="L19" s="72">
        <v>1</v>
      </c>
      <c r="M19" s="73">
        <v>4</v>
      </c>
      <c r="N19" s="74">
        <v>0</v>
      </c>
      <c r="O19" s="75">
        <v>0</v>
      </c>
      <c r="P19" s="75">
        <v>1</v>
      </c>
      <c r="Q19" s="75">
        <v>1</v>
      </c>
      <c r="R19" s="75">
        <v>1</v>
      </c>
      <c r="S19" s="76">
        <v>0</v>
      </c>
      <c r="T19" s="65"/>
      <c r="U19" s="66">
        <f t="shared" si="1"/>
        <v>7</v>
      </c>
    </row>
    <row r="20" spans="1:21" ht="17.25" customHeight="1" x14ac:dyDescent="0.4">
      <c r="A20" s="122">
        <f t="shared" si="0"/>
        <v>17</v>
      </c>
      <c r="B20" s="281" t="str">
        <f>IF((+相談会集計!B19=0)," ",+相談会集計!B19)</f>
        <v>7月17日</v>
      </c>
      <c r="C20" s="58" t="str">
        <f>相談会集計!C19</f>
        <v>北地区</v>
      </c>
      <c r="D20" s="255" t="str">
        <f>相談会集計!D19</f>
        <v>D</v>
      </c>
      <c r="E20" s="72">
        <v>5</v>
      </c>
      <c r="F20" s="73">
        <v>1</v>
      </c>
      <c r="G20" s="74">
        <v>0</v>
      </c>
      <c r="H20" s="75">
        <v>0</v>
      </c>
      <c r="I20" s="75">
        <v>2</v>
      </c>
      <c r="J20" s="75">
        <v>3</v>
      </c>
      <c r="K20" s="76">
        <v>1</v>
      </c>
      <c r="L20" s="72">
        <v>0</v>
      </c>
      <c r="M20" s="73">
        <v>6</v>
      </c>
      <c r="N20" s="74">
        <v>0</v>
      </c>
      <c r="O20" s="75">
        <v>0</v>
      </c>
      <c r="P20" s="75">
        <v>1</v>
      </c>
      <c r="Q20" s="75">
        <v>0</v>
      </c>
      <c r="R20" s="75">
        <v>5</v>
      </c>
      <c r="S20" s="76">
        <v>0</v>
      </c>
      <c r="T20" s="65"/>
      <c r="U20" s="66">
        <f t="shared" si="1"/>
        <v>6</v>
      </c>
    </row>
    <row r="21" spans="1:21" ht="17.25" customHeight="1" x14ac:dyDescent="0.4">
      <c r="A21" s="122">
        <f t="shared" si="0"/>
        <v>18</v>
      </c>
      <c r="B21" s="281" t="str">
        <f>IF((+相談会集計!B20=0)," ",+相談会集計!B20)</f>
        <v>7月21日</v>
      </c>
      <c r="C21" s="58" t="str">
        <f>相談会集計!C20</f>
        <v>東地区</v>
      </c>
      <c r="D21" s="255" t="str">
        <f>相談会集計!D20</f>
        <v>A</v>
      </c>
      <c r="E21" s="60">
        <v>2</v>
      </c>
      <c r="F21" s="73">
        <v>2</v>
      </c>
      <c r="G21" s="74">
        <v>1</v>
      </c>
      <c r="H21" s="75">
        <v>0</v>
      </c>
      <c r="I21" s="75">
        <v>1</v>
      </c>
      <c r="J21" s="75">
        <v>2</v>
      </c>
      <c r="K21" s="76">
        <v>0</v>
      </c>
      <c r="L21" s="72">
        <v>1</v>
      </c>
      <c r="M21" s="73">
        <v>3</v>
      </c>
      <c r="N21" s="74">
        <v>0</v>
      </c>
      <c r="O21" s="75">
        <v>0</v>
      </c>
      <c r="P21" s="75">
        <v>0</v>
      </c>
      <c r="Q21" s="75">
        <v>1</v>
      </c>
      <c r="R21" s="75">
        <v>3</v>
      </c>
      <c r="S21" s="76">
        <v>0</v>
      </c>
      <c r="T21" s="65"/>
      <c r="U21" s="66">
        <f t="shared" si="1"/>
        <v>6</v>
      </c>
    </row>
    <row r="22" spans="1:21" ht="17.25" customHeight="1" x14ac:dyDescent="0.4">
      <c r="A22" s="122">
        <f t="shared" si="0"/>
        <v>19</v>
      </c>
      <c r="B22" s="281" t="str">
        <f>IF((+相談会集計!B21=0)," ",+相談会集計!B21)</f>
        <v>7月23日</v>
      </c>
      <c r="C22" s="58" t="str">
        <f>相談会集計!C21</f>
        <v>公民館</v>
      </c>
      <c r="D22" s="255" t="str">
        <f>相談会集計!D21</f>
        <v>C</v>
      </c>
      <c r="E22" s="72">
        <v>2</v>
      </c>
      <c r="F22" s="73">
        <v>1</v>
      </c>
      <c r="G22" s="74">
        <v>1</v>
      </c>
      <c r="H22" s="75">
        <v>0</v>
      </c>
      <c r="I22" s="75">
        <v>0</v>
      </c>
      <c r="J22" s="75">
        <v>2</v>
      </c>
      <c r="K22" s="76">
        <v>0</v>
      </c>
      <c r="L22" s="72">
        <v>1</v>
      </c>
      <c r="M22" s="73">
        <v>2</v>
      </c>
      <c r="N22" s="74">
        <v>0</v>
      </c>
      <c r="O22" s="75">
        <v>0</v>
      </c>
      <c r="P22" s="75">
        <v>0</v>
      </c>
      <c r="Q22" s="75">
        <v>0</v>
      </c>
      <c r="R22" s="75">
        <v>2</v>
      </c>
      <c r="S22" s="76">
        <v>0</v>
      </c>
      <c r="T22" s="89"/>
      <c r="U22" s="90">
        <f t="shared" si="1"/>
        <v>4</v>
      </c>
    </row>
    <row r="23" spans="1:21" x14ac:dyDescent="0.4">
      <c r="A23" s="122">
        <f t="shared" si="0"/>
        <v>20</v>
      </c>
      <c r="B23" s="281" t="str">
        <f>IF((+相談会集計!B22=0)," ",+相談会集計!B22)</f>
        <v>8月1日</v>
      </c>
      <c r="C23" s="58" t="str">
        <f>相談会集計!C22</f>
        <v>北地区</v>
      </c>
      <c r="D23" s="255" t="str">
        <f>相談会集計!D22</f>
        <v>D</v>
      </c>
      <c r="E23" s="72">
        <v>4</v>
      </c>
      <c r="F23" s="73">
        <v>2</v>
      </c>
      <c r="G23" s="74">
        <v>0</v>
      </c>
      <c r="H23" s="75">
        <v>0</v>
      </c>
      <c r="I23" s="75">
        <v>1</v>
      </c>
      <c r="J23" s="75">
        <v>4</v>
      </c>
      <c r="K23" s="76">
        <v>1</v>
      </c>
      <c r="L23" s="72">
        <v>0</v>
      </c>
      <c r="M23" s="73">
        <v>6</v>
      </c>
      <c r="N23" s="74">
        <v>0</v>
      </c>
      <c r="O23" s="75">
        <v>0</v>
      </c>
      <c r="P23" s="75">
        <v>0</v>
      </c>
      <c r="Q23" s="75">
        <v>0</v>
      </c>
      <c r="R23" s="75">
        <v>6</v>
      </c>
      <c r="S23" s="76">
        <v>0</v>
      </c>
      <c r="T23" s="91"/>
      <c r="U23" s="92">
        <f t="shared" si="1"/>
        <v>3</v>
      </c>
    </row>
    <row r="24" spans="1:21" x14ac:dyDescent="0.4">
      <c r="A24" s="122">
        <f t="shared" si="0"/>
        <v>21</v>
      </c>
      <c r="B24" s="281" t="str">
        <f>IF((+相談会集計!B23=0)," ",+相談会集計!B23)</f>
        <v>8月4日</v>
      </c>
      <c r="C24" s="58" t="str">
        <f>相談会集計!C23</f>
        <v>東地区</v>
      </c>
      <c r="D24" s="255" t="str">
        <f>相談会集計!D23</f>
        <v>A</v>
      </c>
      <c r="E24" s="72">
        <v>3</v>
      </c>
      <c r="F24" s="73">
        <v>3</v>
      </c>
      <c r="G24" s="74">
        <v>1</v>
      </c>
      <c r="H24" s="75">
        <v>0</v>
      </c>
      <c r="I24" s="75">
        <v>1</v>
      </c>
      <c r="J24" s="75">
        <v>4</v>
      </c>
      <c r="K24" s="76">
        <v>0</v>
      </c>
      <c r="L24" s="72">
        <v>1</v>
      </c>
      <c r="M24" s="73">
        <v>5</v>
      </c>
      <c r="N24" s="74">
        <v>0</v>
      </c>
      <c r="O24" s="75">
        <v>0</v>
      </c>
      <c r="P24" s="75">
        <v>0</v>
      </c>
      <c r="Q24" s="75">
        <v>1</v>
      </c>
      <c r="R24" s="75">
        <v>5</v>
      </c>
      <c r="S24" s="76">
        <v>0</v>
      </c>
      <c r="T24" s="89"/>
      <c r="U24" s="90">
        <f t="shared" si="1"/>
        <v>6</v>
      </c>
    </row>
    <row r="25" spans="1:21" x14ac:dyDescent="0.4">
      <c r="A25" s="122">
        <f t="shared" si="0"/>
        <v>22</v>
      </c>
      <c r="B25" s="281" t="str">
        <f>IF((+相談会集計!B24=0)," ",+相談会集計!B24)</f>
        <v>8月18日</v>
      </c>
      <c r="C25" s="58" t="str">
        <f>相談会集計!C24</f>
        <v>東地区</v>
      </c>
      <c r="D25" s="255" t="str">
        <f>相談会集計!D24</f>
        <v>A</v>
      </c>
      <c r="E25" s="72">
        <v>2</v>
      </c>
      <c r="F25" s="73">
        <v>4</v>
      </c>
      <c r="G25" s="74">
        <v>1</v>
      </c>
      <c r="H25" s="75">
        <v>0</v>
      </c>
      <c r="I25" s="75">
        <v>2</v>
      </c>
      <c r="J25" s="75">
        <v>3</v>
      </c>
      <c r="K25" s="76">
        <v>0</v>
      </c>
      <c r="L25" s="72">
        <v>1</v>
      </c>
      <c r="M25" s="73">
        <v>5</v>
      </c>
      <c r="N25" s="74">
        <v>0</v>
      </c>
      <c r="O25" s="75">
        <v>0</v>
      </c>
      <c r="P25" s="75">
        <v>2</v>
      </c>
      <c r="Q25" s="75">
        <v>1</v>
      </c>
      <c r="R25" s="75">
        <v>1</v>
      </c>
      <c r="S25" s="76">
        <v>2</v>
      </c>
      <c r="T25" s="93"/>
      <c r="U25" s="94">
        <f t="shared" si="1"/>
        <v>6</v>
      </c>
    </row>
    <row r="26" spans="1:21" x14ac:dyDescent="0.4">
      <c r="A26" s="122">
        <f t="shared" si="0"/>
        <v>23</v>
      </c>
      <c r="B26" s="281" t="str">
        <f>IF((+相談会集計!B25=0)," ",+相談会集計!B25)</f>
        <v>8月21日</v>
      </c>
      <c r="C26" s="58" t="str">
        <f>相談会集計!C25</f>
        <v>北地区</v>
      </c>
      <c r="D26" s="255" t="str">
        <f>相談会集計!D25</f>
        <v>D</v>
      </c>
      <c r="E26" s="72">
        <v>5</v>
      </c>
      <c r="F26" s="73">
        <v>3</v>
      </c>
      <c r="G26" s="74">
        <v>0</v>
      </c>
      <c r="H26" s="75">
        <v>0</v>
      </c>
      <c r="I26" s="75">
        <v>2</v>
      </c>
      <c r="J26" s="75">
        <v>5</v>
      </c>
      <c r="K26" s="76">
        <v>1</v>
      </c>
      <c r="L26" s="72">
        <v>0</v>
      </c>
      <c r="M26" s="73">
        <v>8</v>
      </c>
      <c r="N26" s="74">
        <v>0</v>
      </c>
      <c r="O26" s="75">
        <v>0</v>
      </c>
      <c r="P26" s="75">
        <v>2</v>
      </c>
      <c r="Q26" s="75">
        <v>0</v>
      </c>
      <c r="R26" s="75">
        <v>6</v>
      </c>
      <c r="S26" s="76">
        <v>0</v>
      </c>
      <c r="T26" s="93"/>
      <c r="U26" s="94">
        <f t="shared" si="1"/>
        <v>6</v>
      </c>
    </row>
    <row r="27" spans="1:21" x14ac:dyDescent="0.4">
      <c r="A27" s="122">
        <f t="shared" si="0"/>
        <v>24</v>
      </c>
      <c r="B27" s="281" t="str">
        <f>IF((+相談会集計!B26=0)," ",+相談会集計!B26)</f>
        <v>8月27日</v>
      </c>
      <c r="C27" s="58" t="str">
        <f>相談会集計!C26</f>
        <v>公民館</v>
      </c>
      <c r="D27" s="255" t="str">
        <f>相談会集計!D26</f>
        <v>C</v>
      </c>
      <c r="E27" s="72">
        <v>4</v>
      </c>
      <c r="F27" s="73">
        <v>1</v>
      </c>
      <c r="G27" s="74">
        <v>0</v>
      </c>
      <c r="H27" s="75">
        <v>0</v>
      </c>
      <c r="I27" s="75">
        <v>0</v>
      </c>
      <c r="J27" s="75">
        <v>3</v>
      </c>
      <c r="K27" s="76">
        <v>2</v>
      </c>
      <c r="L27" s="72">
        <v>2</v>
      </c>
      <c r="M27" s="73">
        <v>3</v>
      </c>
      <c r="N27" s="74">
        <v>0</v>
      </c>
      <c r="O27" s="75">
        <v>0</v>
      </c>
      <c r="P27" s="75">
        <v>2</v>
      </c>
      <c r="Q27" s="75">
        <v>0</v>
      </c>
      <c r="R27" s="75">
        <v>3</v>
      </c>
      <c r="S27" s="76">
        <v>0</v>
      </c>
      <c r="T27" s="89"/>
      <c r="U27" s="90">
        <f t="shared" si="1"/>
        <v>8</v>
      </c>
    </row>
    <row r="28" spans="1:21" x14ac:dyDescent="0.4">
      <c r="A28" s="122">
        <f t="shared" si="0"/>
        <v>25</v>
      </c>
      <c r="B28" s="281" t="str">
        <f>IF((+相談会集計!B27=0)," ",+相談会集計!B27)</f>
        <v>9月1日</v>
      </c>
      <c r="C28" s="58" t="str">
        <f>相談会集計!C27</f>
        <v>東地区</v>
      </c>
      <c r="D28" s="392" t="s">
        <v>219</v>
      </c>
      <c r="E28" s="72">
        <v>3</v>
      </c>
      <c r="F28" s="73">
        <v>3</v>
      </c>
      <c r="G28" s="74">
        <v>2</v>
      </c>
      <c r="H28" s="75">
        <v>0</v>
      </c>
      <c r="I28" s="75">
        <v>1</v>
      </c>
      <c r="J28" s="75">
        <v>3</v>
      </c>
      <c r="K28" s="76">
        <v>0</v>
      </c>
      <c r="L28" s="72">
        <v>1</v>
      </c>
      <c r="M28" s="73">
        <v>5</v>
      </c>
      <c r="N28" s="74">
        <v>0</v>
      </c>
      <c r="O28" s="75">
        <v>0</v>
      </c>
      <c r="P28" s="75">
        <v>1</v>
      </c>
      <c r="Q28" s="75">
        <v>1</v>
      </c>
      <c r="R28" s="75">
        <v>4</v>
      </c>
      <c r="S28" s="76">
        <v>0</v>
      </c>
      <c r="T28" s="88"/>
      <c r="U28" s="87">
        <f t="shared" si="1"/>
        <v>5</v>
      </c>
    </row>
    <row r="29" spans="1:21" x14ac:dyDescent="0.4">
      <c r="A29" s="122">
        <f t="shared" si="0"/>
        <v>26</v>
      </c>
      <c r="B29" s="281" t="str">
        <f>IF((+相談会集計!B28=0)," ",+相談会集計!B28)</f>
        <v>9月5日</v>
      </c>
      <c r="C29" s="58" t="str">
        <f>相談会集計!C28</f>
        <v>北地区</v>
      </c>
      <c r="D29" s="255" t="str">
        <f>相談会集計!D28</f>
        <v>D</v>
      </c>
      <c r="E29" s="72">
        <v>8</v>
      </c>
      <c r="F29" s="73">
        <v>4</v>
      </c>
      <c r="G29" s="74">
        <v>0</v>
      </c>
      <c r="H29" s="75">
        <v>0</v>
      </c>
      <c r="I29" s="75">
        <v>3</v>
      </c>
      <c r="J29" s="75">
        <v>7</v>
      </c>
      <c r="K29" s="76">
        <v>2</v>
      </c>
      <c r="L29" s="72">
        <v>0</v>
      </c>
      <c r="M29" s="73">
        <v>12</v>
      </c>
      <c r="N29" s="74">
        <v>0</v>
      </c>
      <c r="O29" s="75">
        <v>0</v>
      </c>
      <c r="P29" s="75">
        <v>1</v>
      </c>
      <c r="Q29" s="75">
        <v>2</v>
      </c>
      <c r="R29" s="75">
        <v>9</v>
      </c>
      <c r="S29" s="76">
        <v>0</v>
      </c>
      <c r="T29" s="65"/>
      <c r="U29" s="66">
        <f t="shared" si="1"/>
        <v>6</v>
      </c>
    </row>
    <row r="30" spans="1:21" x14ac:dyDescent="0.4">
      <c r="A30" s="122">
        <f t="shared" si="0"/>
        <v>27</v>
      </c>
      <c r="B30" s="281" t="str">
        <f>IF((+相談会集計!B29=0)," ",+相談会集計!B29)</f>
        <v>9月15日</v>
      </c>
      <c r="C30" s="58" t="str">
        <f>相談会集計!C29</f>
        <v>東地区</v>
      </c>
      <c r="D30" s="392" t="s">
        <v>226</v>
      </c>
      <c r="E30" s="72">
        <v>1</v>
      </c>
      <c r="F30" s="73">
        <v>2</v>
      </c>
      <c r="G30" s="74">
        <v>2</v>
      </c>
      <c r="H30" s="75">
        <v>0</v>
      </c>
      <c r="I30" s="75">
        <v>0</v>
      </c>
      <c r="J30" s="75">
        <v>1</v>
      </c>
      <c r="K30" s="76">
        <v>0</v>
      </c>
      <c r="L30" s="72">
        <v>1</v>
      </c>
      <c r="M30" s="73">
        <v>2</v>
      </c>
      <c r="N30" s="74">
        <v>0</v>
      </c>
      <c r="O30" s="75">
        <v>0</v>
      </c>
      <c r="P30" s="75">
        <v>0</v>
      </c>
      <c r="Q30" s="75">
        <v>1</v>
      </c>
      <c r="R30" s="75">
        <v>2</v>
      </c>
      <c r="S30" s="76">
        <v>0</v>
      </c>
      <c r="T30" s="65"/>
      <c r="U30" s="66">
        <f t="shared" si="1"/>
        <v>12</v>
      </c>
    </row>
    <row r="31" spans="1:21" x14ac:dyDescent="0.4">
      <c r="A31" s="122">
        <f t="shared" si="0"/>
        <v>28</v>
      </c>
      <c r="B31" s="281" t="str">
        <f>IF((+相談会集計!B30=0)," ",+相談会集計!B30)</f>
        <v>9月18日</v>
      </c>
      <c r="C31" s="58" t="str">
        <f>相談会集計!C30</f>
        <v>北地区</v>
      </c>
      <c r="D31" s="255" t="str">
        <f>相談会集計!D30</f>
        <v>D</v>
      </c>
      <c r="E31" s="85">
        <v>4</v>
      </c>
      <c r="F31" s="73">
        <v>2</v>
      </c>
      <c r="G31" s="74">
        <v>0</v>
      </c>
      <c r="H31" s="75">
        <v>0</v>
      </c>
      <c r="I31" s="75">
        <v>0</v>
      </c>
      <c r="J31" s="75">
        <v>3</v>
      </c>
      <c r="K31" s="76">
        <v>3</v>
      </c>
      <c r="L31" s="72">
        <v>1</v>
      </c>
      <c r="M31" s="73">
        <v>5</v>
      </c>
      <c r="N31" s="74">
        <v>0</v>
      </c>
      <c r="O31" s="75">
        <v>0</v>
      </c>
      <c r="P31" s="75">
        <v>2</v>
      </c>
      <c r="Q31" s="75">
        <v>0</v>
      </c>
      <c r="R31" s="75">
        <v>4</v>
      </c>
      <c r="S31" s="76">
        <v>0</v>
      </c>
      <c r="T31" s="65"/>
      <c r="U31" s="66">
        <f t="shared" si="1"/>
        <v>3</v>
      </c>
    </row>
    <row r="32" spans="1:21" x14ac:dyDescent="0.4">
      <c r="A32" s="122">
        <f t="shared" si="0"/>
        <v>29</v>
      </c>
      <c r="B32" s="281" t="str">
        <f>IF((+相談会集計!B31=0)," ",+相談会集計!B31)</f>
        <v>9月24日</v>
      </c>
      <c r="C32" s="58" t="str">
        <f>相談会集計!C31</f>
        <v>公民館</v>
      </c>
      <c r="D32" s="255" t="str">
        <f>相談会集計!D31</f>
        <v>C</v>
      </c>
      <c r="E32" s="72">
        <v>1</v>
      </c>
      <c r="F32" s="73">
        <v>2</v>
      </c>
      <c r="G32" s="74">
        <v>1</v>
      </c>
      <c r="H32" s="75">
        <v>1</v>
      </c>
      <c r="I32" s="75">
        <v>0</v>
      </c>
      <c r="J32" s="75">
        <v>1</v>
      </c>
      <c r="K32" s="76">
        <v>0</v>
      </c>
      <c r="L32" s="72">
        <v>1</v>
      </c>
      <c r="M32" s="73">
        <v>2</v>
      </c>
      <c r="N32" s="74">
        <v>0</v>
      </c>
      <c r="O32" s="75">
        <v>0</v>
      </c>
      <c r="P32" s="75">
        <v>0</v>
      </c>
      <c r="Q32" s="75">
        <v>0</v>
      </c>
      <c r="R32" s="75">
        <v>2</v>
      </c>
      <c r="S32" s="76">
        <v>0</v>
      </c>
      <c r="T32" s="65"/>
      <c r="U32" s="66">
        <f t="shared" si="1"/>
        <v>6</v>
      </c>
    </row>
    <row r="33" spans="1:21" s="95" customFormat="1" x14ac:dyDescent="0.4">
      <c r="A33" s="250">
        <f t="shared" si="0"/>
        <v>30</v>
      </c>
      <c r="B33" s="281" t="str">
        <f>IF((+相談会集計!B32=0)," ",+相談会集計!B32)</f>
        <v>10月3日</v>
      </c>
      <c r="C33" s="58" t="str">
        <f>相談会集計!C32</f>
        <v>北地区</v>
      </c>
      <c r="D33" s="255" t="str">
        <f>相談会集計!D32</f>
        <v>D</v>
      </c>
      <c r="E33" s="60">
        <v>5</v>
      </c>
      <c r="F33" s="61">
        <v>2</v>
      </c>
      <c r="G33" s="62">
        <v>0</v>
      </c>
      <c r="H33" s="63">
        <v>0</v>
      </c>
      <c r="I33" s="63">
        <v>0</v>
      </c>
      <c r="J33" s="63">
        <v>4</v>
      </c>
      <c r="K33" s="64">
        <v>3</v>
      </c>
      <c r="L33" s="60">
        <v>1</v>
      </c>
      <c r="M33" s="61">
        <v>6</v>
      </c>
      <c r="N33" s="62">
        <v>0</v>
      </c>
      <c r="O33" s="63">
        <v>0</v>
      </c>
      <c r="P33" s="63">
        <v>2</v>
      </c>
      <c r="Q33" s="63">
        <v>0</v>
      </c>
      <c r="R33" s="63">
        <v>5</v>
      </c>
      <c r="S33" s="64">
        <v>0</v>
      </c>
      <c r="T33" s="88"/>
      <c r="U33" s="87">
        <f t="shared" si="1"/>
        <v>3</v>
      </c>
    </row>
    <row r="34" spans="1:21" x14ac:dyDescent="0.4">
      <c r="A34" s="122">
        <f t="shared" si="0"/>
        <v>31</v>
      </c>
      <c r="B34" s="281" t="str">
        <f>IF((+相談会集計!B33=0)," ",+相談会集計!B33)</f>
        <v>10月6日</v>
      </c>
      <c r="C34" s="58" t="str">
        <f>相談会集計!C33</f>
        <v>東地区</v>
      </c>
      <c r="D34" s="255" t="str">
        <f>相談会集計!D33</f>
        <v>A</v>
      </c>
      <c r="E34" s="72">
        <v>2</v>
      </c>
      <c r="F34" s="73">
        <v>0</v>
      </c>
      <c r="G34" s="74">
        <v>0</v>
      </c>
      <c r="H34" s="75">
        <v>0</v>
      </c>
      <c r="I34" s="75">
        <v>0</v>
      </c>
      <c r="J34" s="75">
        <v>2</v>
      </c>
      <c r="K34" s="76">
        <v>0</v>
      </c>
      <c r="L34" s="72">
        <v>0</v>
      </c>
      <c r="M34" s="73">
        <v>2</v>
      </c>
      <c r="N34" s="74">
        <v>0</v>
      </c>
      <c r="O34" s="75">
        <v>0</v>
      </c>
      <c r="P34" s="75">
        <v>1</v>
      </c>
      <c r="Q34" s="75">
        <v>0</v>
      </c>
      <c r="R34" s="75">
        <v>1</v>
      </c>
      <c r="S34" s="76">
        <v>0</v>
      </c>
      <c r="U34" s="38">
        <f t="shared" si="1"/>
        <v>7</v>
      </c>
    </row>
    <row r="35" spans="1:21" x14ac:dyDescent="0.4">
      <c r="A35" s="122">
        <f t="shared" si="0"/>
        <v>32</v>
      </c>
      <c r="B35" s="281" t="str">
        <f>IF((+相談会集計!B34=0)," ",+相談会集計!B34)</f>
        <v>10月16日</v>
      </c>
      <c r="C35" s="58" t="str">
        <f>相談会集計!C34</f>
        <v>北地区</v>
      </c>
      <c r="D35" s="255" t="str">
        <f>相談会集計!D34</f>
        <v>D</v>
      </c>
      <c r="E35" s="72">
        <v>3</v>
      </c>
      <c r="F35" s="73">
        <v>2</v>
      </c>
      <c r="G35" s="74">
        <v>0</v>
      </c>
      <c r="H35" s="75">
        <v>0</v>
      </c>
      <c r="I35" s="75">
        <v>1</v>
      </c>
      <c r="J35" s="75">
        <v>2</v>
      </c>
      <c r="K35" s="76">
        <v>2</v>
      </c>
      <c r="L35" s="72">
        <v>0</v>
      </c>
      <c r="M35" s="73">
        <v>5</v>
      </c>
      <c r="N35" s="74">
        <v>0</v>
      </c>
      <c r="O35" s="75">
        <v>0</v>
      </c>
      <c r="P35" s="75">
        <v>0</v>
      </c>
      <c r="Q35" s="75">
        <v>0</v>
      </c>
      <c r="R35" s="75">
        <v>5</v>
      </c>
      <c r="S35" s="76">
        <v>0</v>
      </c>
      <c r="U35" s="38">
        <f t="shared" si="1"/>
        <v>2</v>
      </c>
    </row>
    <row r="36" spans="1:21" x14ac:dyDescent="0.4">
      <c r="A36" s="122">
        <f t="shared" si="0"/>
        <v>33</v>
      </c>
      <c r="B36" s="281" t="str">
        <f>IF((+相談会集計!B35=0)," ",+相談会集計!B35)</f>
        <v>10月20日</v>
      </c>
      <c r="C36" s="58" t="str">
        <f>相談会集計!C35</f>
        <v>東地区</v>
      </c>
      <c r="D36" s="255" t="str">
        <f>相談会集計!D35</f>
        <v>A</v>
      </c>
      <c r="E36" s="72">
        <v>1</v>
      </c>
      <c r="F36" s="73">
        <v>2</v>
      </c>
      <c r="G36" s="74">
        <v>1</v>
      </c>
      <c r="H36" s="75">
        <v>0</v>
      </c>
      <c r="I36" s="75">
        <v>1</v>
      </c>
      <c r="J36" s="75">
        <v>1</v>
      </c>
      <c r="K36" s="76">
        <v>0</v>
      </c>
      <c r="L36" s="72">
        <v>1</v>
      </c>
      <c r="M36" s="73">
        <v>2</v>
      </c>
      <c r="N36" s="74">
        <v>0</v>
      </c>
      <c r="O36" s="75">
        <v>0</v>
      </c>
      <c r="P36" s="75">
        <v>1</v>
      </c>
      <c r="Q36" s="75">
        <v>1</v>
      </c>
      <c r="R36" s="75">
        <v>1</v>
      </c>
      <c r="S36" s="76">
        <v>0</v>
      </c>
      <c r="U36" s="38">
        <f t="shared" si="1"/>
        <v>5</v>
      </c>
    </row>
    <row r="37" spans="1:21" x14ac:dyDescent="0.4">
      <c r="A37" s="122">
        <f t="shared" si="0"/>
        <v>34</v>
      </c>
      <c r="B37" s="281" t="str">
        <f>IF((+相談会集計!B36=0)," ",+相談会集計!B36)</f>
        <v>11月7日</v>
      </c>
      <c r="C37" s="58" t="str">
        <f>相談会集計!C36</f>
        <v>北地区</v>
      </c>
      <c r="D37" s="255" t="str">
        <f>相談会集計!D36</f>
        <v>D</v>
      </c>
      <c r="E37" s="72">
        <v>4</v>
      </c>
      <c r="F37" s="73">
        <v>4</v>
      </c>
      <c r="G37" s="74">
        <v>0</v>
      </c>
      <c r="H37" s="75">
        <v>0</v>
      </c>
      <c r="I37" s="75">
        <v>1</v>
      </c>
      <c r="J37" s="75">
        <v>7</v>
      </c>
      <c r="K37" s="76">
        <v>0</v>
      </c>
      <c r="L37" s="72">
        <v>0</v>
      </c>
      <c r="M37" s="73">
        <v>8</v>
      </c>
      <c r="N37" s="74">
        <v>0</v>
      </c>
      <c r="O37" s="75">
        <v>0</v>
      </c>
      <c r="P37" s="75">
        <v>1</v>
      </c>
      <c r="Q37" s="75">
        <v>3</v>
      </c>
      <c r="R37" s="75">
        <v>4</v>
      </c>
      <c r="S37" s="76">
        <v>0</v>
      </c>
      <c r="U37" s="38">
        <f t="shared" si="1"/>
        <v>3</v>
      </c>
    </row>
    <row r="38" spans="1:21" x14ac:dyDescent="0.4">
      <c r="A38" s="122">
        <f t="shared" si="0"/>
        <v>35</v>
      </c>
      <c r="B38" s="281" t="str">
        <f>IF((+相談会集計!B37=0)," ",+相談会集計!B37)</f>
        <v>11月10日</v>
      </c>
      <c r="C38" s="58" t="str">
        <f>相談会集計!C37</f>
        <v>東地区</v>
      </c>
      <c r="D38" s="255" t="str">
        <f>相談会集計!D37</f>
        <v>A</v>
      </c>
      <c r="E38" s="85">
        <v>2</v>
      </c>
      <c r="F38" s="81">
        <v>2</v>
      </c>
      <c r="G38" s="82">
        <v>1</v>
      </c>
      <c r="H38" s="83">
        <v>0</v>
      </c>
      <c r="I38" s="83">
        <v>1</v>
      </c>
      <c r="J38" s="83">
        <v>2</v>
      </c>
      <c r="K38" s="84">
        <v>0</v>
      </c>
      <c r="L38" s="85">
        <v>1</v>
      </c>
      <c r="M38" s="81">
        <v>3</v>
      </c>
      <c r="N38" s="82">
        <v>0</v>
      </c>
      <c r="O38" s="83">
        <v>0</v>
      </c>
      <c r="P38" s="83">
        <v>1</v>
      </c>
      <c r="Q38" s="83">
        <v>1</v>
      </c>
      <c r="R38" s="83">
        <v>2</v>
      </c>
      <c r="S38" s="84">
        <v>0</v>
      </c>
      <c r="T38" s="96"/>
      <c r="U38" s="97">
        <f t="shared" si="1"/>
        <v>8</v>
      </c>
    </row>
    <row r="39" spans="1:21" x14ac:dyDescent="0.4">
      <c r="A39" s="122">
        <f t="shared" si="0"/>
        <v>36</v>
      </c>
      <c r="B39" s="281" t="str">
        <f>IF((+相談会集計!B38=0)," ",+相談会集計!B38)</f>
        <v>11月17日</v>
      </c>
      <c r="C39" s="58" t="str">
        <f>相談会集計!C38</f>
        <v>東地区</v>
      </c>
      <c r="D39" s="255" t="str">
        <f>相談会集計!D38</f>
        <v>A</v>
      </c>
      <c r="E39" s="72">
        <v>3</v>
      </c>
      <c r="F39" s="73">
        <v>3</v>
      </c>
      <c r="G39" s="74">
        <v>1</v>
      </c>
      <c r="H39" s="75">
        <v>0</v>
      </c>
      <c r="I39" s="75">
        <v>1</v>
      </c>
      <c r="J39" s="75">
        <v>3</v>
      </c>
      <c r="K39" s="76">
        <v>1</v>
      </c>
      <c r="L39" s="72">
        <v>1</v>
      </c>
      <c r="M39" s="73">
        <v>5</v>
      </c>
      <c r="N39" s="74">
        <v>0</v>
      </c>
      <c r="O39" s="75">
        <v>0</v>
      </c>
      <c r="P39" s="75">
        <v>1</v>
      </c>
      <c r="Q39" s="75">
        <v>2</v>
      </c>
      <c r="R39" s="75">
        <v>3</v>
      </c>
      <c r="S39" s="76">
        <v>0</v>
      </c>
      <c r="U39" s="38">
        <f t="shared" si="1"/>
        <v>4</v>
      </c>
    </row>
    <row r="40" spans="1:21" x14ac:dyDescent="0.4">
      <c r="A40" s="122">
        <f t="shared" si="0"/>
        <v>37</v>
      </c>
      <c r="B40" s="281" t="str">
        <f>IF((+相談会集計!B39=0)," ",+相談会集計!B39)</f>
        <v>11月20日</v>
      </c>
      <c r="C40" s="58" t="str">
        <f>相談会集計!C39</f>
        <v>北地区</v>
      </c>
      <c r="D40" s="255" t="str">
        <f>相談会集計!D39</f>
        <v>D</v>
      </c>
      <c r="E40" s="72">
        <v>4</v>
      </c>
      <c r="F40" s="73">
        <v>3</v>
      </c>
      <c r="G40" s="74">
        <v>0</v>
      </c>
      <c r="H40" s="75">
        <v>0</v>
      </c>
      <c r="I40" s="75">
        <v>1</v>
      </c>
      <c r="J40" s="75">
        <v>5</v>
      </c>
      <c r="K40" s="76">
        <v>1</v>
      </c>
      <c r="L40" s="72">
        <v>0</v>
      </c>
      <c r="M40" s="73">
        <v>7</v>
      </c>
      <c r="N40" s="74">
        <v>0</v>
      </c>
      <c r="O40" s="75">
        <v>0</v>
      </c>
      <c r="P40" s="75">
        <v>0</v>
      </c>
      <c r="Q40" s="75">
        <v>2</v>
      </c>
      <c r="R40" s="75">
        <v>5</v>
      </c>
      <c r="S40" s="76">
        <v>0</v>
      </c>
      <c r="U40" s="38">
        <f t="shared" si="1"/>
        <v>6</v>
      </c>
    </row>
    <row r="41" spans="1:21" x14ac:dyDescent="0.4">
      <c r="A41" s="122">
        <f t="shared" si="0"/>
        <v>38</v>
      </c>
      <c r="B41" s="281" t="str">
        <f>IF((+相談会集計!B40=0)," ",+相談会集計!B40)</f>
        <v>11月26日</v>
      </c>
      <c r="C41" s="58" t="str">
        <f>相談会集計!C40</f>
        <v>公民館</v>
      </c>
      <c r="D41" s="255" t="str">
        <f>相談会集計!D40</f>
        <v>C</v>
      </c>
      <c r="E41" s="72">
        <v>2</v>
      </c>
      <c r="F41" s="73">
        <v>3</v>
      </c>
      <c r="G41" s="74">
        <v>2</v>
      </c>
      <c r="H41" s="75">
        <v>1</v>
      </c>
      <c r="I41" s="75">
        <v>0</v>
      </c>
      <c r="J41" s="75">
        <v>1</v>
      </c>
      <c r="K41" s="76">
        <v>1</v>
      </c>
      <c r="L41" s="72">
        <v>1</v>
      </c>
      <c r="M41" s="73">
        <v>4</v>
      </c>
      <c r="N41" s="74">
        <v>0</v>
      </c>
      <c r="O41" s="75">
        <v>0</v>
      </c>
      <c r="P41" s="75">
        <v>0</v>
      </c>
      <c r="Q41" s="75">
        <v>0</v>
      </c>
      <c r="R41" s="75">
        <v>4</v>
      </c>
      <c r="S41" s="76">
        <v>0</v>
      </c>
      <c r="U41" s="38">
        <f t="shared" si="1"/>
        <v>7</v>
      </c>
    </row>
    <row r="42" spans="1:21" x14ac:dyDescent="0.4">
      <c r="A42" s="122">
        <f t="shared" si="0"/>
        <v>39</v>
      </c>
      <c r="B42" s="281" t="str">
        <f>IF((+相談会集計!B41=0)," ",+相談会集計!B41)</f>
        <v>12月1日</v>
      </c>
      <c r="C42" s="58" t="str">
        <f>相談会集計!C41</f>
        <v>東地区</v>
      </c>
      <c r="D42" s="255" t="str">
        <f>相談会集計!D41</f>
        <v>A</v>
      </c>
      <c r="E42" s="72">
        <v>3</v>
      </c>
      <c r="F42" s="73">
        <v>2</v>
      </c>
      <c r="G42" s="74">
        <v>1</v>
      </c>
      <c r="H42" s="75">
        <v>0</v>
      </c>
      <c r="I42" s="75">
        <v>1</v>
      </c>
      <c r="J42" s="75">
        <v>2</v>
      </c>
      <c r="K42" s="76">
        <v>1</v>
      </c>
      <c r="L42" s="72">
        <v>1</v>
      </c>
      <c r="M42" s="73">
        <v>4</v>
      </c>
      <c r="N42" s="74">
        <v>0</v>
      </c>
      <c r="O42" s="75">
        <v>0</v>
      </c>
      <c r="P42" s="75">
        <v>1</v>
      </c>
      <c r="Q42" s="75">
        <v>1</v>
      </c>
      <c r="R42" s="75">
        <v>3</v>
      </c>
      <c r="S42" s="76">
        <v>0</v>
      </c>
      <c r="U42" s="38">
        <f t="shared" ref="U42:U75" si="2">+E41+F41</f>
        <v>5</v>
      </c>
    </row>
    <row r="43" spans="1:21" x14ac:dyDescent="0.4">
      <c r="A43" s="122">
        <f t="shared" si="0"/>
        <v>40</v>
      </c>
      <c r="B43" s="281" t="str">
        <f>IF((+相談会集計!B42=0)," ",+相談会集計!B42)</f>
        <v>12月5日</v>
      </c>
      <c r="C43" s="58" t="str">
        <f>相談会集計!C42</f>
        <v>北地区</v>
      </c>
      <c r="D43" s="255" t="str">
        <f>相談会集計!D42</f>
        <v>D</v>
      </c>
      <c r="E43" s="72">
        <v>5</v>
      </c>
      <c r="F43" s="73">
        <v>5</v>
      </c>
      <c r="G43" s="74">
        <v>0</v>
      </c>
      <c r="H43" s="75">
        <v>0</v>
      </c>
      <c r="I43" s="75">
        <v>6</v>
      </c>
      <c r="J43" s="75">
        <v>3</v>
      </c>
      <c r="K43" s="76">
        <v>1</v>
      </c>
      <c r="L43" s="72">
        <v>0</v>
      </c>
      <c r="M43" s="73">
        <v>10</v>
      </c>
      <c r="N43" s="74">
        <v>0</v>
      </c>
      <c r="O43" s="75">
        <v>0</v>
      </c>
      <c r="P43" s="75">
        <v>3</v>
      </c>
      <c r="Q43" s="75">
        <v>3</v>
      </c>
      <c r="R43" s="75">
        <v>4</v>
      </c>
      <c r="S43" s="76">
        <v>0</v>
      </c>
      <c r="T43" s="96"/>
      <c r="U43" s="97">
        <f t="shared" si="2"/>
        <v>5</v>
      </c>
    </row>
    <row r="44" spans="1:21" x14ac:dyDescent="0.4">
      <c r="A44" s="122">
        <f t="shared" si="0"/>
        <v>41</v>
      </c>
      <c r="B44" s="281" t="str">
        <f>IF((+相談会集計!B43=0)," ",+相談会集計!B43)</f>
        <v>12月15日</v>
      </c>
      <c r="C44" s="58" t="str">
        <f>相談会集計!C43</f>
        <v>東地区</v>
      </c>
      <c r="D44" s="255" t="str">
        <f>相談会集計!D43</f>
        <v>A</v>
      </c>
      <c r="E44" s="85">
        <v>5</v>
      </c>
      <c r="F44" s="81">
        <v>2</v>
      </c>
      <c r="G44" s="82">
        <v>1</v>
      </c>
      <c r="H44" s="83">
        <v>0</v>
      </c>
      <c r="I44" s="83">
        <v>1</v>
      </c>
      <c r="J44" s="83">
        <v>5</v>
      </c>
      <c r="K44" s="84">
        <v>0</v>
      </c>
      <c r="L44" s="85">
        <v>1</v>
      </c>
      <c r="M44" s="81">
        <v>6</v>
      </c>
      <c r="N44" s="82">
        <v>0</v>
      </c>
      <c r="O44" s="83">
        <v>0</v>
      </c>
      <c r="P44" s="83">
        <v>4</v>
      </c>
      <c r="Q44" s="83">
        <v>0</v>
      </c>
      <c r="R44" s="83">
        <v>4</v>
      </c>
      <c r="S44" s="84">
        <v>0</v>
      </c>
      <c r="U44" s="38">
        <f t="shared" si="2"/>
        <v>10</v>
      </c>
    </row>
    <row r="45" spans="1:21" x14ac:dyDescent="0.4">
      <c r="A45" s="122">
        <f t="shared" si="0"/>
        <v>42</v>
      </c>
      <c r="B45" s="281" t="str">
        <f>IF((+相談会集計!B44=0)," ",+相談会集計!B44)</f>
        <v>12月18日</v>
      </c>
      <c r="C45" s="58" t="str">
        <f>相談会集計!C44</f>
        <v>北地区</v>
      </c>
      <c r="D45" s="255" t="str">
        <f>相談会集計!D44</f>
        <v>D</v>
      </c>
      <c r="E45" s="72">
        <v>4</v>
      </c>
      <c r="F45" s="73">
        <v>2</v>
      </c>
      <c r="G45" s="74">
        <v>0</v>
      </c>
      <c r="H45" s="75">
        <v>0</v>
      </c>
      <c r="I45" s="75">
        <v>1</v>
      </c>
      <c r="J45" s="75">
        <v>4</v>
      </c>
      <c r="K45" s="76">
        <v>0</v>
      </c>
      <c r="L45" s="72">
        <v>0</v>
      </c>
      <c r="M45" s="73">
        <v>6</v>
      </c>
      <c r="N45" s="74">
        <v>0</v>
      </c>
      <c r="O45" s="75">
        <v>0</v>
      </c>
      <c r="P45" s="75">
        <v>1</v>
      </c>
      <c r="Q45" s="75">
        <v>0</v>
      </c>
      <c r="R45" s="75">
        <v>5</v>
      </c>
      <c r="S45" s="76">
        <v>0</v>
      </c>
      <c r="U45" s="38">
        <f t="shared" si="2"/>
        <v>7</v>
      </c>
    </row>
    <row r="46" spans="1:21" x14ac:dyDescent="0.4">
      <c r="A46" s="122">
        <f t="shared" si="0"/>
        <v>43</v>
      </c>
      <c r="B46" s="281" t="str">
        <f>IF((+相談会集計!B45=0)," ",+相談会集計!B45)</f>
        <v>12月24日</v>
      </c>
      <c r="C46" s="58" t="str">
        <f>相談会集計!C45</f>
        <v>公民館</v>
      </c>
      <c r="D46" s="255" t="str">
        <f>相談会集計!D45</f>
        <v>C</v>
      </c>
      <c r="E46" s="418">
        <v>1</v>
      </c>
      <c r="F46" s="419">
        <v>2</v>
      </c>
      <c r="G46" s="74">
        <v>1</v>
      </c>
      <c r="H46" s="75">
        <v>1</v>
      </c>
      <c r="I46" s="75">
        <v>1</v>
      </c>
      <c r="J46" s="75">
        <v>0</v>
      </c>
      <c r="K46" s="76">
        <v>0</v>
      </c>
      <c r="L46" s="72">
        <v>2</v>
      </c>
      <c r="M46" s="73">
        <v>1</v>
      </c>
      <c r="N46" s="74">
        <v>0</v>
      </c>
      <c r="O46" s="75">
        <v>0</v>
      </c>
      <c r="P46" s="75">
        <v>0</v>
      </c>
      <c r="Q46" s="75">
        <v>0</v>
      </c>
      <c r="R46" s="75">
        <v>1</v>
      </c>
      <c r="S46" s="76">
        <v>0</v>
      </c>
      <c r="U46" s="38">
        <f t="shared" si="2"/>
        <v>6</v>
      </c>
    </row>
    <row r="47" spans="1:21" x14ac:dyDescent="0.4">
      <c r="A47" s="122">
        <f t="shared" si="0"/>
        <v>44</v>
      </c>
      <c r="B47" s="281" t="str">
        <f>IF((+相談会集計!B46=0)," ",+相談会集計!B46)</f>
        <v>1月9日</v>
      </c>
      <c r="C47" s="58" t="str">
        <f>相談会集計!C46</f>
        <v>北地区</v>
      </c>
      <c r="D47" s="255" t="str">
        <f>相談会集計!D46</f>
        <v>D</v>
      </c>
      <c r="E47" s="72">
        <v>5</v>
      </c>
      <c r="F47" s="73">
        <v>1</v>
      </c>
      <c r="G47" s="74">
        <v>0</v>
      </c>
      <c r="H47" s="75">
        <v>0</v>
      </c>
      <c r="I47" s="75">
        <v>1</v>
      </c>
      <c r="J47" s="75">
        <v>4</v>
      </c>
      <c r="K47" s="76">
        <v>1</v>
      </c>
      <c r="L47" s="72">
        <v>0</v>
      </c>
      <c r="M47" s="73">
        <v>6</v>
      </c>
      <c r="N47" s="74">
        <v>0</v>
      </c>
      <c r="O47" s="75">
        <v>0</v>
      </c>
      <c r="P47" s="75">
        <v>1</v>
      </c>
      <c r="Q47" s="75">
        <v>0</v>
      </c>
      <c r="R47" s="75">
        <v>5</v>
      </c>
      <c r="S47" s="76">
        <v>0</v>
      </c>
      <c r="U47" s="38">
        <f t="shared" si="2"/>
        <v>3</v>
      </c>
    </row>
    <row r="48" spans="1:21" x14ac:dyDescent="0.4">
      <c r="A48" s="122">
        <f t="shared" si="0"/>
        <v>45</v>
      </c>
      <c r="B48" s="281" t="str">
        <f>IF((+相談会集計!B47=0)," ",+相談会集計!B47)</f>
        <v>1月12日</v>
      </c>
      <c r="C48" s="58" t="str">
        <f>相談会集計!C47</f>
        <v>東地区</v>
      </c>
      <c r="D48" s="255" t="str">
        <f>相談会集計!D47</f>
        <v>A</v>
      </c>
      <c r="E48" s="72">
        <v>2</v>
      </c>
      <c r="F48" s="73">
        <v>4</v>
      </c>
      <c r="G48" s="74">
        <v>0</v>
      </c>
      <c r="H48" s="75">
        <v>1</v>
      </c>
      <c r="I48" s="75">
        <v>2</v>
      </c>
      <c r="J48" s="75">
        <v>3</v>
      </c>
      <c r="K48" s="76">
        <v>0</v>
      </c>
      <c r="L48" s="72">
        <v>1</v>
      </c>
      <c r="M48" s="73">
        <v>5</v>
      </c>
      <c r="N48" s="74">
        <v>0</v>
      </c>
      <c r="O48" s="75">
        <v>0</v>
      </c>
      <c r="P48" s="75">
        <v>1</v>
      </c>
      <c r="Q48" s="75">
        <v>0</v>
      </c>
      <c r="R48" s="75">
        <v>5</v>
      </c>
      <c r="S48" s="76">
        <v>0</v>
      </c>
      <c r="T48" s="96"/>
      <c r="U48" s="97">
        <f t="shared" si="2"/>
        <v>6</v>
      </c>
    </row>
    <row r="49" spans="1:21" x14ac:dyDescent="0.4">
      <c r="A49" s="122">
        <f t="shared" si="0"/>
        <v>46</v>
      </c>
      <c r="B49" s="281" t="str">
        <f>IF((+相談会集計!B48=0)," ",+相談会集計!B48)</f>
        <v>1月15日</v>
      </c>
      <c r="C49" s="58" t="str">
        <f>相談会集計!C48</f>
        <v>北地区</v>
      </c>
      <c r="D49" s="255" t="str">
        <f>相談会集計!D48</f>
        <v>D</v>
      </c>
      <c r="E49" s="72">
        <v>3</v>
      </c>
      <c r="F49" s="73">
        <v>0</v>
      </c>
      <c r="G49" s="74">
        <v>0</v>
      </c>
      <c r="H49" s="75">
        <v>0</v>
      </c>
      <c r="I49" s="75">
        <v>0</v>
      </c>
      <c r="J49" s="75">
        <v>2</v>
      </c>
      <c r="K49" s="76">
        <v>1</v>
      </c>
      <c r="L49" s="72">
        <v>3</v>
      </c>
      <c r="M49" s="73">
        <v>0</v>
      </c>
      <c r="N49" s="74">
        <v>0</v>
      </c>
      <c r="O49" s="75">
        <v>0</v>
      </c>
      <c r="P49" s="75">
        <v>1</v>
      </c>
      <c r="Q49" s="75">
        <v>0</v>
      </c>
      <c r="R49" s="75">
        <v>2</v>
      </c>
      <c r="S49" s="76">
        <v>0</v>
      </c>
      <c r="U49" s="38">
        <f t="shared" si="2"/>
        <v>6</v>
      </c>
    </row>
    <row r="50" spans="1:21" x14ac:dyDescent="0.4">
      <c r="A50" s="122">
        <f t="shared" si="0"/>
        <v>47</v>
      </c>
      <c r="B50" s="281" t="str">
        <f>IF((+相談会集計!B49=0)," ",+相談会集計!B49)</f>
        <v>1月19日</v>
      </c>
      <c r="C50" s="58" t="str">
        <f>相談会集計!C49</f>
        <v>東地区</v>
      </c>
      <c r="D50" s="255" t="str">
        <f>相談会集計!D49</f>
        <v>A</v>
      </c>
      <c r="E50" s="80">
        <v>3</v>
      </c>
      <c r="F50" s="73">
        <v>2</v>
      </c>
      <c r="G50" s="74">
        <v>1</v>
      </c>
      <c r="H50" s="75">
        <v>0</v>
      </c>
      <c r="I50" s="75">
        <v>0</v>
      </c>
      <c r="J50" s="75">
        <v>4</v>
      </c>
      <c r="K50" s="76">
        <v>0</v>
      </c>
      <c r="L50" s="72">
        <v>1</v>
      </c>
      <c r="M50" s="73">
        <v>4</v>
      </c>
      <c r="N50" s="74">
        <v>0</v>
      </c>
      <c r="O50" s="75">
        <v>0</v>
      </c>
      <c r="P50" s="75">
        <v>0</v>
      </c>
      <c r="Q50" s="75">
        <v>1</v>
      </c>
      <c r="R50" s="75">
        <v>3</v>
      </c>
      <c r="S50" s="76">
        <v>0</v>
      </c>
      <c r="U50" s="38">
        <f t="shared" si="2"/>
        <v>3</v>
      </c>
    </row>
    <row r="51" spans="1:21" x14ac:dyDescent="0.4">
      <c r="A51" s="122">
        <f t="shared" si="0"/>
        <v>48</v>
      </c>
      <c r="B51" s="281" t="str">
        <f>IF((+相談会集計!B50=0)," ",+相談会集計!B50)</f>
        <v>1月28日</v>
      </c>
      <c r="C51" s="58" t="str">
        <f>相談会集計!C50</f>
        <v>公民館</v>
      </c>
      <c r="D51" s="255" t="str">
        <f>相談会集計!D50</f>
        <v>C</v>
      </c>
      <c r="E51" s="67">
        <v>3</v>
      </c>
      <c r="F51" s="68">
        <v>2</v>
      </c>
      <c r="G51" s="69">
        <v>1</v>
      </c>
      <c r="H51" s="70">
        <v>0</v>
      </c>
      <c r="I51" s="70">
        <v>0</v>
      </c>
      <c r="J51" s="70">
        <v>4</v>
      </c>
      <c r="K51" s="71">
        <v>0</v>
      </c>
      <c r="L51" s="67">
        <v>1</v>
      </c>
      <c r="M51" s="68">
        <v>4</v>
      </c>
      <c r="N51" s="69">
        <v>0</v>
      </c>
      <c r="O51" s="70">
        <v>0</v>
      </c>
      <c r="P51" s="70">
        <v>0</v>
      </c>
      <c r="Q51" s="70">
        <v>0</v>
      </c>
      <c r="R51" s="70">
        <v>4</v>
      </c>
      <c r="S51" s="71">
        <v>0</v>
      </c>
      <c r="U51" s="38">
        <f t="shared" si="2"/>
        <v>5</v>
      </c>
    </row>
    <row r="52" spans="1:21" x14ac:dyDescent="0.4">
      <c r="A52" s="122">
        <f t="shared" si="0"/>
        <v>49</v>
      </c>
      <c r="B52" s="281" t="str">
        <f>IF((+相談会集計!B51=0)," ",+相談会集計!B51)</f>
        <v>2月2日</v>
      </c>
      <c r="C52" s="58" t="str">
        <f>相談会集計!C51</f>
        <v>東地区</v>
      </c>
      <c r="D52" s="255" t="str">
        <f>相談会集計!D51</f>
        <v>A</v>
      </c>
      <c r="E52" s="67">
        <v>2</v>
      </c>
      <c r="F52" s="68">
        <v>1</v>
      </c>
      <c r="G52" s="69">
        <v>1</v>
      </c>
      <c r="H52" s="70">
        <v>0</v>
      </c>
      <c r="I52" s="70">
        <v>0</v>
      </c>
      <c r="J52" s="70">
        <v>2</v>
      </c>
      <c r="K52" s="71">
        <v>0</v>
      </c>
      <c r="L52" s="67">
        <v>1</v>
      </c>
      <c r="M52" s="68">
        <v>2</v>
      </c>
      <c r="N52" s="69">
        <v>0</v>
      </c>
      <c r="O52" s="70">
        <v>0</v>
      </c>
      <c r="P52" s="70">
        <v>0</v>
      </c>
      <c r="Q52" s="70">
        <v>0</v>
      </c>
      <c r="R52" s="70">
        <v>3</v>
      </c>
      <c r="S52" s="71">
        <v>0</v>
      </c>
      <c r="U52" s="38">
        <f t="shared" si="2"/>
        <v>5</v>
      </c>
    </row>
    <row r="53" spans="1:21" x14ac:dyDescent="0.4">
      <c r="A53" s="122">
        <f t="shared" si="0"/>
        <v>50</v>
      </c>
      <c r="B53" s="281" t="str">
        <f>IF((+相談会集計!B52=0)," ",+相談会集計!B52)</f>
        <v>2月6日</v>
      </c>
      <c r="C53" s="58" t="str">
        <f>相談会集計!C52</f>
        <v>北地区</v>
      </c>
      <c r="D53" s="255" t="str">
        <f>相談会集計!D52</f>
        <v>D</v>
      </c>
      <c r="E53" s="67">
        <v>4</v>
      </c>
      <c r="F53" s="68">
        <v>1</v>
      </c>
      <c r="G53" s="69">
        <v>0</v>
      </c>
      <c r="H53" s="70">
        <v>0</v>
      </c>
      <c r="I53" s="70">
        <v>2</v>
      </c>
      <c r="J53" s="70">
        <v>2</v>
      </c>
      <c r="K53" s="71">
        <v>1</v>
      </c>
      <c r="L53" s="67">
        <v>0</v>
      </c>
      <c r="M53" s="68">
        <v>5</v>
      </c>
      <c r="N53" s="69">
        <v>0</v>
      </c>
      <c r="O53" s="70">
        <v>0</v>
      </c>
      <c r="P53" s="70">
        <v>0</v>
      </c>
      <c r="Q53" s="70">
        <v>0</v>
      </c>
      <c r="R53" s="70">
        <v>5</v>
      </c>
      <c r="S53" s="71">
        <v>0</v>
      </c>
      <c r="T53" s="96"/>
      <c r="U53" s="97">
        <f t="shared" si="2"/>
        <v>3</v>
      </c>
    </row>
    <row r="54" spans="1:21" x14ac:dyDescent="0.4">
      <c r="A54" s="122">
        <f t="shared" si="0"/>
        <v>51</v>
      </c>
      <c r="B54" s="281" t="str">
        <f>IF((+相談会集計!B53=0)," ",+相談会集計!B53)</f>
        <v>2月16日</v>
      </c>
      <c r="C54" s="58" t="str">
        <f>相談会集計!C53</f>
        <v>東地区</v>
      </c>
      <c r="D54" s="255" t="str">
        <f>相談会集計!D53</f>
        <v>A</v>
      </c>
      <c r="E54" s="67">
        <v>2</v>
      </c>
      <c r="F54" s="68">
        <v>1</v>
      </c>
      <c r="G54" s="69">
        <v>1</v>
      </c>
      <c r="H54" s="70">
        <v>0</v>
      </c>
      <c r="I54" s="70">
        <v>0</v>
      </c>
      <c r="J54" s="70">
        <v>2</v>
      </c>
      <c r="K54" s="71">
        <v>0</v>
      </c>
      <c r="L54" s="67">
        <v>1</v>
      </c>
      <c r="M54" s="68">
        <v>2</v>
      </c>
      <c r="N54" s="69">
        <v>0</v>
      </c>
      <c r="O54" s="70">
        <v>0</v>
      </c>
      <c r="P54" s="70">
        <v>1</v>
      </c>
      <c r="Q54" s="70">
        <v>0</v>
      </c>
      <c r="R54" s="70">
        <v>2</v>
      </c>
      <c r="S54" s="71">
        <v>0</v>
      </c>
      <c r="U54" s="38">
        <f t="shared" si="2"/>
        <v>5</v>
      </c>
    </row>
    <row r="55" spans="1:21" x14ac:dyDescent="0.4">
      <c r="A55" s="122">
        <f t="shared" si="0"/>
        <v>52</v>
      </c>
      <c r="B55" s="281" t="str">
        <f>IF((+相談会集計!B54=0)," ",+相談会集計!B54)</f>
        <v>2月19日</v>
      </c>
      <c r="C55" s="58" t="str">
        <f>相談会集計!C54</f>
        <v>北地区</v>
      </c>
      <c r="D55" s="255" t="str">
        <f>相談会集計!D54</f>
        <v>D</v>
      </c>
      <c r="E55" s="67">
        <v>4</v>
      </c>
      <c r="F55" s="68">
        <v>0</v>
      </c>
      <c r="G55" s="69">
        <v>0</v>
      </c>
      <c r="H55" s="70">
        <v>0</v>
      </c>
      <c r="I55" s="70">
        <v>2</v>
      </c>
      <c r="J55" s="70">
        <v>1</v>
      </c>
      <c r="K55" s="71">
        <v>1</v>
      </c>
      <c r="L55" s="67">
        <v>0</v>
      </c>
      <c r="M55" s="68">
        <v>4</v>
      </c>
      <c r="N55" s="69">
        <v>0</v>
      </c>
      <c r="O55" s="70">
        <v>0</v>
      </c>
      <c r="P55" s="70">
        <v>0</v>
      </c>
      <c r="Q55" s="70">
        <v>0</v>
      </c>
      <c r="R55" s="70">
        <v>4</v>
      </c>
      <c r="S55" s="71">
        <v>0</v>
      </c>
      <c r="U55" s="38">
        <f t="shared" si="2"/>
        <v>3</v>
      </c>
    </row>
    <row r="56" spans="1:21" x14ac:dyDescent="0.4">
      <c r="A56" s="122">
        <f t="shared" si="0"/>
        <v>53</v>
      </c>
      <c r="B56" s="281" t="str">
        <f>IF((+相談会集計!B55=0)," ",+相談会集計!B55)</f>
        <v>2月25日</v>
      </c>
      <c r="C56" s="58" t="str">
        <f>相談会集計!C55</f>
        <v>公民館</v>
      </c>
      <c r="D56" s="255" t="str">
        <f>相談会集計!D55</f>
        <v>C</v>
      </c>
      <c r="E56" s="67">
        <v>2</v>
      </c>
      <c r="F56" s="68">
        <v>2</v>
      </c>
      <c r="G56" s="69">
        <v>0</v>
      </c>
      <c r="H56" s="70">
        <v>0</v>
      </c>
      <c r="I56" s="70">
        <v>0</v>
      </c>
      <c r="J56" s="70">
        <v>0</v>
      </c>
      <c r="K56" s="71">
        <v>0</v>
      </c>
      <c r="L56" s="67">
        <v>1</v>
      </c>
      <c r="M56" s="68">
        <v>3</v>
      </c>
      <c r="N56" s="69">
        <v>0</v>
      </c>
      <c r="O56" s="70">
        <v>0</v>
      </c>
      <c r="P56" s="70">
        <v>0</v>
      </c>
      <c r="Q56" s="70">
        <v>0</v>
      </c>
      <c r="R56" s="70">
        <v>4</v>
      </c>
      <c r="S56" s="71">
        <v>0</v>
      </c>
      <c r="U56" s="38">
        <f t="shared" si="2"/>
        <v>4</v>
      </c>
    </row>
    <row r="57" spans="1:21" x14ac:dyDescent="0.4">
      <c r="A57" s="122">
        <f t="shared" si="0"/>
        <v>54</v>
      </c>
      <c r="B57" s="281" t="str">
        <f>IF((+相談会集計!B56=0)," ",+相談会集計!B56)</f>
        <v>3月1日</v>
      </c>
      <c r="C57" s="58" t="str">
        <f>相談会集計!C56</f>
        <v>中止</v>
      </c>
      <c r="D57" s="255">
        <f>相談会集計!D56</f>
        <v>0</v>
      </c>
      <c r="E57" s="418"/>
      <c r="F57" s="419"/>
      <c r="G57" s="423"/>
      <c r="H57" s="424"/>
      <c r="I57" s="424"/>
      <c r="J57" s="424"/>
      <c r="K57" s="425"/>
      <c r="L57" s="418"/>
      <c r="M57" s="419"/>
      <c r="N57" s="423"/>
      <c r="O57" s="424"/>
      <c r="P57" s="424"/>
      <c r="Q57" s="424"/>
      <c r="R57" s="424"/>
      <c r="S57" s="425"/>
      <c r="U57" s="38">
        <f t="shared" si="2"/>
        <v>4</v>
      </c>
    </row>
    <row r="58" spans="1:21" x14ac:dyDescent="0.4">
      <c r="A58" s="122">
        <f t="shared" si="0"/>
        <v>55</v>
      </c>
      <c r="B58" s="281" t="str">
        <f>IF((+相談会集計!B57=0)," ",+相談会集計!B57)</f>
        <v>3月5日</v>
      </c>
      <c r="C58" s="58" t="str">
        <f>相談会集計!C57</f>
        <v>中止</v>
      </c>
      <c r="D58" s="255">
        <f>相談会集計!D57</f>
        <v>0</v>
      </c>
      <c r="E58" s="418"/>
      <c r="F58" s="419"/>
      <c r="G58" s="423"/>
      <c r="H58" s="424"/>
      <c r="I58" s="424"/>
      <c r="J58" s="424"/>
      <c r="K58" s="425"/>
      <c r="L58" s="418"/>
      <c r="M58" s="419"/>
      <c r="N58" s="423"/>
      <c r="O58" s="424"/>
      <c r="P58" s="424"/>
      <c r="Q58" s="424"/>
      <c r="R58" s="424"/>
      <c r="S58" s="425"/>
      <c r="T58" s="96"/>
      <c r="U58" s="97">
        <f t="shared" si="2"/>
        <v>0</v>
      </c>
    </row>
    <row r="59" spans="1:21" x14ac:dyDescent="0.4">
      <c r="A59" s="122">
        <f t="shared" si="0"/>
        <v>56</v>
      </c>
      <c r="B59" s="281" t="str">
        <f>IF((+相談会集計!B58=0)," ",+相談会集計!B58)</f>
        <v>3月15日</v>
      </c>
      <c r="C59" s="58" t="str">
        <f>相談会集計!C58</f>
        <v>中止</v>
      </c>
      <c r="D59" s="255">
        <f>相談会集計!D58</f>
        <v>0</v>
      </c>
      <c r="E59" s="418"/>
      <c r="F59" s="419"/>
      <c r="G59" s="423"/>
      <c r="H59" s="424"/>
      <c r="I59" s="424"/>
      <c r="J59" s="424"/>
      <c r="K59" s="425"/>
      <c r="L59" s="418"/>
      <c r="M59" s="419"/>
      <c r="N59" s="423"/>
      <c r="O59" s="424"/>
      <c r="P59" s="424"/>
      <c r="Q59" s="424"/>
      <c r="R59" s="424"/>
      <c r="S59" s="425"/>
      <c r="U59" s="38">
        <f t="shared" si="2"/>
        <v>0</v>
      </c>
    </row>
    <row r="60" spans="1:21" x14ac:dyDescent="0.4">
      <c r="A60" s="122">
        <f t="shared" si="0"/>
        <v>57</v>
      </c>
      <c r="B60" s="281" t="str">
        <f>IF((+相談会集計!B59=0)," ",+相談会集計!B59)</f>
        <v>3月18日</v>
      </c>
      <c r="C60" s="58" t="str">
        <f>相談会集計!C59</f>
        <v>中止</v>
      </c>
      <c r="D60" s="255">
        <f>相談会集計!D59</f>
        <v>0</v>
      </c>
      <c r="E60" s="418"/>
      <c r="F60" s="419"/>
      <c r="G60" s="423"/>
      <c r="H60" s="424"/>
      <c r="I60" s="424"/>
      <c r="J60" s="424"/>
      <c r="K60" s="425"/>
      <c r="L60" s="418"/>
      <c r="M60" s="419"/>
      <c r="N60" s="423"/>
      <c r="O60" s="424"/>
      <c r="P60" s="424"/>
      <c r="Q60" s="424"/>
      <c r="R60" s="424"/>
      <c r="S60" s="425"/>
      <c r="U60" s="38">
        <f t="shared" si="2"/>
        <v>0</v>
      </c>
    </row>
    <row r="61" spans="1:21" ht="18.75" thickBot="1" x14ac:dyDescent="0.45">
      <c r="A61" s="122">
        <f t="shared" si="0"/>
        <v>58</v>
      </c>
      <c r="B61" s="281" t="str">
        <f>IF((+相談会集計!B60=0)," ",+相談会集計!B60)</f>
        <v>3月24日</v>
      </c>
      <c r="C61" s="58" t="str">
        <f>相談会集計!C60</f>
        <v>中止</v>
      </c>
      <c r="D61" s="255">
        <f>相談会集計!D60</f>
        <v>0</v>
      </c>
      <c r="E61" s="418"/>
      <c r="F61" s="419"/>
      <c r="G61" s="423"/>
      <c r="H61" s="424"/>
      <c r="I61" s="424"/>
      <c r="J61" s="424"/>
      <c r="K61" s="425"/>
      <c r="L61" s="418"/>
      <c r="M61" s="419"/>
      <c r="N61" s="423"/>
      <c r="O61" s="424"/>
      <c r="P61" s="424"/>
      <c r="Q61" s="424"/>
      <c r="R61" s="424"/>
      <c r="S61" s="425"/>
      <c r="U61" s="38">
        <f t="shared" si="2"/>
        <v>0</v>
      </c>
    </row>
    <row r="62" spans="1:21" hidden="1" x14ac:dyDescent="0.4">
      <c r="A62" s="122">
        <f t="shared" si="0"/>
        <v>59</v>
      </c>
      <c r="B62" s="281" t="str">
        <f>IF((+相談会集計!B61=0)," ",+相談会集計!B61)</f>
        <v xml:space="preserve"> </v>
      </c>
      <c r="C62" s="58" t="str">
        <f>相談会集計!C61</f>
        <v xml:space="preserve"> </v>
      </c>
      <c r="D62" s="255">
        <f>相談会集計!D61</f>
        <v>0</v>
      </c>
      <c r="E62" s="98"/>
      <c r="F62" s="99"/>
      <c r="G62" s="105"/>
      <c r="H62" s="106"/>
      <c r="I62" s="106"/>
      <c r="J62" s="106"/>
      <c r="K62" s="107"/>
      <c r="L62" s="98"/>
      <c r="M62" s="99"/>
      <c r="N62" s="105"/>
      <c r="O62" s="106"/>
      <c r="P62" s="106"/>
      <c r="Q62" s="106"/>
      <c r="R62" s="106"/>
      <c r="S62" s="107"/>
      <c r="U62" s="38">
        <f t="shared" si="2"/>
        <v>0</v>
      </c>
    </row>
    <row r="63" spans="1:21" hidden="1" x14ac:dyDescent="0.4">
      <c r="A63" s="122">
        <f t="shared" si="0"/>
        <v>60</v>
      </c>
      <c r="B63" s="281" t="str">
        <f>IF((+相談会集計!B62=0)," ",+相談会集計!B62)</f>
        <v xml:space="preserve"> </v>
      </c>
      <c r="C63" s="58" t="str">
        <f>相談会集計!C62</f>
        <v xml:space="preserve"> </v>
      </c>
      <c r="D63" s="255">
        <f>相談会集計!D62</f>
        <v>0</v>
      </c>
      <c r="E63" s="98"/>
      <c r="F63" s="99"/>
      <c r="G63" s="105"/>
      <c r="H63" s="106"/>
      <c r="I63" s="106"/>
      <c r="J63" s="106"/>
      <c r="K63" s="107"/>
      <c r="L63" s="98"/>
      <c r="M63" s="99"/>
      <c r="N63" s="105"/>
      <c r="O63" s="106"/>
      <c r="P63" s="106"/>
      <c r="Q63" s="106"/>
      <c r="R63" s="106"/>
      <c r="S63" s="107"/>
      <c r="U63" s="38">
        <f t="shared" si="2"/>
        <v>0</v>
      </c>
    </row>
    <row r="64" spans="1:21" hidden="1" x14ac:dyDescent="0.4">
      <c r="A64" s="122">
        <f t="shared" si="0"/>
        <v>61</v>
      </c>
      <c r="B64" s="281" t="str">
        <f>IF((+相談会集計!B63=0)," ",+相談会集計!B63)</f>
        <v xml:space="preserve"> </v>
      </c>
      <c r="C64" s="58" t="str">
        <f>相談会集計!C63</f>
        <v xml:space="preserve"> </v>
      </c>
      <c r="D64" s="255">
        <f>相談会集計!D63</f>
        <v>0</v>
      </c>
      <c r="E64" s="98"/>
      <c r="F64" s="99"/>
      <c r="G64" s="105"/>
      <c r="H64" s="106"/>
      <c r="I64" s="106"/>
      <c r="J64" s="106"/>
      <c r="K64" s="107"/>
      <c r="L64" s="98"/>
      <c r="M64" s="99"/>
      <c r="N64" s="105"/>
      <c r="O64" s="106"/>
      <c r="P64" s="106"/>
      <c r="Q64" s="106"/>
      <c r="R64" s="106"/>
      <c r="S64" s="107"/>
      <c r="U64" s="38">
        <f t="shared" si="2"/>
        <v>0</v>
      </c>
    </row>
    <row r="65" spans="1:40" hidden="1" x14ac:dyDescent="0.4">
      <c r="A65" s="122">
        <f t="shared" si="0"/>
        <v>62</v>
      </c>
      <c r="B65" s="281" t="str">
        <f>IF((+相談会集計!B64=0)," ",+相談会集計!B64)</f>
        <v xml:space="preserve"> </v>
      </c>
      <c r="C65" s="58" t="str">
        <f>相談会集計!C64</f>
        <v xml:space="preserve"> </v>
      </c>
      <c r="D65" s="255">
        <f>相談会集計!D64</f>
        <v>0</v>
      </c>
      <c r="E65" s="98"/>
      <c r="F65" s="99"/>
      <c r="G65" s="105"/>
      <c r="H65" s="106"/>
      <c r="I65" s="106"/>
      <c r="J65" s="106"/>
      <c r="K65" s="107"/>
      <c r="L65" s="98"/>
      <c r="M65" s="99"/>
      <c r="N65" s="105"/>
      <c r="O65" s="106"/>
      <c r="P65" s="106"/>
      <c r="Q65" s="106"/>
      <c r="R65" s="106"/>
      <c r="S65" s="107"/>
      <c r="U65" s="38">
        <f t="shared" si="2"/>
        <v>0</v>
      </c>
    </row>
    <row r="66" spans="1:40" hidden="1" x14ac:dyDescent="0.4">
      <c r="A66" s="122">
        <f t="shared" si="0"/>
        <v>63</v>
      </c>
      <c r="B66" s="281" t="str">
        <f>IF((+相談会集計!B65=0)," ",+相談会集計!B65)</f>
        <v xml:space="preserve"> </v>
      </c>
      <c r="C66" s="58" t="str">
        <f>相談会集計!C65</f>
        <v xml:space="preserve"> </v>
      </c>
      <c r="D66" s="255">
        <f>相談会集計!D65</f>
        <v>0</v>
      </c>
      <c r="E66" s="98"/>
      <c r="F66" s="99"/>
      <c r="G66" s="105"/>
      <c r="H66" s="106"/>
      <c r="I66" s="106"/>
      <c r="J66" s="106"/>
      <c r="K66" s="107"/>
      <c r="L66" s="98"/>
      <c r="M66" s="99"/>
      <c r="N66" s="105"/>
      <c r="O66" s="106"/>
      <c r="P66" s="106"/>
      <c r="Q66" s="106"/>
      <c r="R66" s="106"/>
      <c r="S66" s="107"/>
      <c r="U66" s="38">
        <f t="shared" si="2"/>
        <v>0</v>
      </c>
    </row>
    <row r="67" spans="1:40" hidden="1" x14ac:dyDescent="0.4">
      <c r="A67" s="122">
        <f t="shared" si="0"/>
        <v>64</v>
      </c>
      <c r="B67" s="281" t="str">
        <f>IF((+相談会集計!B66=0)," ",+相談会集計!B66)</f>
        <v xml:space="preserve"> </v>
      </c>
      <c r="C67" s="58" t="str">
        <f>相談会集計!C66</f>
        <v xml:space="preserve"> </v>
      </c>
      <c r="D67" s="255">
        <f>相談会集計!D66</f>
        <v>0</v>
      </c>
      <c r="E67" s="98"/>
      <c r="F67" s="99"/>
      <c r="G67" s="105"/>
      <c r="H67" s="106"/>
      <c r="I67" s="106"/>
      <c r="J67" s="106"/>
      <c r="K67" s="107"/>
      <c r="L67" s="98"/>
      <c r="M67" s="99"/>
      <c r="N67" s="105"/>
      <c r="O67" s="106"/>
      <c r="P67" s="106"/>
      <c r="Q67" s="106"/>
      <c r="R67" s="106"/>
      <c r="S67" s="107"/>
      <c r="U67" s="38">
        <f t="shared" si="2"/>
        <v>0</v>
      </c>
    </row>
    <row r="68" spans="1:40" hidden="1" x14ac:dyDescent="0.4">
      <c r="A68" s="122">
        <f t="shared" si="0"/>
        <v>65</v>
      </c>
      <c r="B68" s="281" t="str">
        <f>IF((+相談会集計!B67=0)," ",+相談会集計!B67)</f>
        <v xml:space="preserve"> </v>
      </c>
      <c r="C68" s="58" t="str">
        <f>相談会集計!C67</f>
        <v xml:space="preserve"> </v>
      </c>
      <c r="D68" s="255">
        <f>相談会集計!D67</f>
        <v>0</v>
      </c>
      <c r="E68" s="98"/>
      <c r="F68" s="99"/>
      <c r="G68" s="105"/>
      <c r="H68" s="106"/>
      <c r="I68" s="106"/>
      <c r="J68" s="106"/>
      <c r="K68" s="107"/>
      <c r="L68" s="98"/>
      <c r="M68" s="99"/>
      <c r="N68" s="105"/>
      <c r="O68" s="106"/>
      <c r="P68" s="106"/>
      <c r="Q68" s="106"/>
      <c r="R68" s="106"/>
      <c r="S68" s="107"/>
      <c r="U68" s="38">
        <f t="shared" si="2"/>
        <v>0</v>
      </c>
    </row>
    <row r="69" spans="1:40" hidden="1" x14ac:dyDescent="0.4">
      <c r="A69" s="122">
        <f t="shared" ref="A69:A76" si="3">+A68+1</f>
        <v>66</v>
      </c>
      <c r="B69" s="281" t="str">
        <f>IF((+相談会集計!B68=0)," ",+相談会集計!B68)</f>
        <v xml:space="preserve"> </v>
      </c>
      <c r="C69" s="58" t="str">
        <f>相談会集計!C68</f>
        <v xml:space="preserve"> </v>
      </c>
      <c r="D69" s="255">
        <f>相談会集計!D68</f>
        <v>0</v>
      </c>
      <c r="E69" s="98"/>
      <c r="F69" s="99"/>
      <c r="G69" s="105"/>
      <c r="H69" s="106"/>
      <c r="I69" s="106"/>
      <c r="J69" s="106"/>
      <c r="K69" s="107"/>
      <c r="L69" s="98"/>
      <c r="M69" s="99"/>
      <c r="N69" s="105"/>
      <c r="O69" s="106"/>
      <c r="P69" s="106"/>
      <c r="Q69" s="106"/>
      <c r="R69" s="106"/>
      <c r="S69" s="107"/>
      <c r="U69" s="38">
        <f t="shared" si="2"/>
        <v>0</v>
      </c>
    </row>
    <row r="70" spans="1:40" hidden="1" x14ac:dyDescent="0.4">
      <c r="A70" s="122">
        <f t="shared" si="3"/>
        <v>67</v>
      </c>
      <c r="B70" s="281" t="str">
        <f>IF((+相談会集計!B69=0)," ",+相談会集計!B69)</f>
        <v xml:space="preserve"> </v>
      </c>
      <c r="C70" s="58" t="str">
        <f>相談会集計!C69</f>
        <v xml:space="preserve"> </v>
      </c>
      <c r="D70" s="255">
        <f>相談会集計!D69</f>
        <v>0</v>
      </c>
      <c r="E70" s="98"/>
      <c r="F70" s="99"/>
      <c r="G70" s="105"/>
      <c r="H70" s="106"/>
      <c r="I70" s="106"/>
      <c r="J70" s="106"/>
      <c r="K70" s="107"/>
      <c r="L70" s="98"/>
      <c r="M70" s="99"/>
      <c r="N70" s="105"/>
      <c r="O70" s="106"/>
      <c r="P70" s="106"/>
      <c r="Q70" s="106"/>
      <c r="R70" s="106"/>
      <c r="S70" s="107"/>
      <c r="U70" s="38">
        <f t="shared" si="2"/>
        <v>0</v>
      </c>
    </row>
    <row r="71" spans="1:40" hidden="1" x14ac:dyDescent="0.4">
      <c r="A71" s="122">
        <f t="shared" si="3"/>
        <v>68</v>
      </c>
      <c r="B71" s="281" t="str">
        <f>IF((+相談会集計!B70=0)," ",+相談会集計!B70)</f>
        <v xml:space="preserve"> </v>
      </c>
      <c r="C71" s="58" t="str">
        <f>相談会集計!C70</f>
        <v xml:space="preserve"> </v>
      </c>
      <c r="D71" s="255">
        <f>相談会集計!D70</f>
        <v>0</v>
      </c>
      <c r="E71" s="98"/>
      <c r="F71" s="99"/>
      <c r="G71" s="105"/>
      <c r="H71" s="106"/>
      <c r="I71" s="106"/>
      <c r="J71" s="106"/>
      <c r="K71" s="107"/>
      <c r="L71" s="98"/>
      <c r="M71" s="99"/>
      <c r="N71" s="105"/>
      <c r="O71" s="106"/>
      <c r="P71" s="106"/>
      <c r="Q71" s="106"/>
      <c r="R71" s="106"/>
      <c r="S71" s="107"/>
      <c r="U71" s="38">
        <f t="shared" si="2"/>
        <v>0</v>
      </c>
    </row>
    <row r="72" spans="1:40" hidden="1" x14ac:dyDescent="0.4">
      <c r="A72" s="122">
        <f t="shared" si="3"/>
        <v>69</v>
      </c>
      <c r="B72" s="281" t="str">
        <f>IF((+相談会集計!B71=0)," ",+相談会集計!B71)</f>
        <v xml:space="preserve"> </v>
      </c>
      <c r="C72" s="58" t="str">
        <f>相談会集計!C71</f>
        <v xml:space="preserve"> </v>
      </c>
      <c r="D72" s="255">
        <f>相談会集計!D71</f>
        <v>0</v>
      </c>
      <c r="E72" s="98"/>
      <c r="F72" s="99"/>
      <c r="G72" s="105"/>
      <c r="H72" s="106"/>
      <c r="I72" s="106"/>
      <c r="J72" s="106"/>
      <c r="K72" s="107"/>
      <c r="L72" s="98"/>
      <c r="M72" s="99"/>
      <c r="N72" s="105"/>
      <c r="O72" s="106"/>
      <c r="P72" s="106"/>
      <c r="Q72" s="106"/>
      <c r="R72" s="106"/>
      <c r="S72" s="107"/>
      <c r="U72" s="38">
        <f t="shared" si="2"/>
        <v>0</v>
      </c>
    </row>
    <row r="73" spans="1:40" hidden="1" x14ac:dyDescent="0.4">
      <c r="A73" s="122">
        <f t="shared" si="3"/>
        <v>70</v>
      </c>
      <c r="B73" s="281" t="str">
        <f>IF((+相談会集計!B72=0)," ",+相談会集計!B72)</f>
        <v xml:space="preserve"> </v>
      </c>
      <c r="C73" s="58" t="str">
        <f>相談会集計!C72</f>
        <v xml:space="preserve"> </v>
      </c>
      <c r="D73" s="255">
        <f>相談会集計!D72</f>
        <v>0</v>
      </c>
      <c r="E73" s="98"/>
      <c r="F73" s="99"/>
      <c r="G73" s="105"/>
      <c r="H73" s="106"/>
      <c r="I73" s="106"/>
      <c r="J73" s="106"/>
      <c r="K73" s="107"/>
      <c r="L73" s="98"/>
      <c r="M73" s="99"/>
      <c r="N73" s="105"/>
      <c r="O73" s="106"/>
      <c r="P73" s="106"/>
      <c r="Q73" s="106"/>
      <c r="R73" s="106"/>
      <c r="S73" s="107"/>
      <c r="U73" s="38">
        <f t="shared" si="2"/>
        <v>0</v>
      </c>
    </row>
    <row r="74" spans="1:40" hidden="1" x14ac:dyDescent="0.4">
      <c r="A74" s="122">
        <f t="shared" si="3"/>
        <v>71</v>
      </c>
      <c r="B74" s="281" t="str">
        <f>IF((+相談会集計!B73=0)," ",+相談会集計!B73)</f>
        <v xml:space="preserve"> </v>
      </c>
      <c r="C74" s="58" t="str">
        <f>相談会集計!C73</f>
        <v xml:space="preserve"> </v>
      </c>
      <c r="D74" s="255">
        <f>相談会集計!D73</f>
        <v>0</v>
      </c>
      <c r="E74" s="98"/>
      <c r="F74" s="99"/>
      <c r="G74" s="105"/>
      <c r="H74" s="106"/>
      <c r="I74" s="106"/>
      <c r="J74" s="106"/>
      <c r="K74" s="107"/>
      <c r="L74" s="98"/>
      <c r="M74" s="99"/>
      <c r="N74" s="105"/>
      <c r="O74" s="106"/>
      <c r="P74" s="106"/>
      <c r="Q74" s="106"/>
      <c r="R74" s="106"/>
      <c r="S74" s="107"/>
      <c r="U74" s="38">
        <f t="shared" si="2"/>
        <v>0</v>
      </c>
    </row>
    <row r="75" spans="1:40" hidden="1" x14ac:dyDescent="0.4">
      <c r="A75" s="122">
        <f t="shared" si="3"/>
        <v>72</v>
      </c>
      <c r="B75" s="281" t="str">
        <f>IF((+相談会集計!B74=0)," ",+相談会集計!B74)</f>
        <v xml:space="preserve"> </v>
      </c>
      <c r="C75" s="58" t="str">
        <f>相談会集計!C74</f>
        <v xml:space="preserve"> </v>
      </c>
      <c r="D75" s="255">
        <f>相談会集計!D74</f>
        <v>0</v>
      </c>
      <c r="E75" s="108"/>
      <c r="F75" s="109"/>
      <c r="G75" s="110"/>
      <c r="H75" s="111"/>
      <c r="I75" s="111"/>
      <c r="J75" s="111"/>
      <c r="K75" s="112"/>
      <c r="L75" s="108"/>
      <c r="M75" s="109"/>
      <c r="N75" s="110"/>
      <c r="O75" s="111"/>
      <c r="P75" s="111"/>
      <c r="Q75" s="111"/>
      <c r="R75" s="111"/>
      <c r="S75" s="112"/>
      <c r="U75" s="38">
        <f t="shared" si="2"/>
        <v>0</v>
      </c>
    </row>
    <row r="76" spans="1:40" ht="18.75" hidden="1" thickBot="1" x14ac:dyDescent="0.45">
      <c r="A76" s="122">
        <f t="shared" si="3"/>
        <v>73</v>
      </c>
      <c r="B76" s="376" t="str">
        <f>IF((+相談会集計!B75=0)," ",+相談会集計!B75)</f>
        <v xml:space="preserve"> </v>
      </c>
      <c r="C76" s="377" t="str">
        <f>相談会集計!C75</f>
        <v xml:space="preserve"> </v>
      </c>
      <c r="D76" s="378">
        <f>相談会集計!D75</f>
        <v>0</v>
      </c>
      <c r="E76" s="379"/>
      <c r="F76" s="380"/>
      <c r="G76" s="381"/>
      <c r="H76" s="382"/>
      <c r="I76" s="382"/>
      <c r="J76" s="382"/>
      <c r="K76" s="383"/>
      <c r="L76" s="379"/>
      <c r="M76" s="380"/>
      <c r="N76" s="381"/>
      <c r="O76" s="382"/>
      <c r="P76" s="382"/>
      <c r="Q76" s="382"/>
      <c r="R76" s="384"/>
      <c r="S76" s="383"/>
    </row>
    <row r="77" spans="1:40" s="113" customFormat="1" ht="19.5" thickTop="1" thickBot="1" x14ac:dyDescent="0.45">
      <c r="A77" s="122"/>
      <c r="B77" s="463" t="str">
        <f>"開催回数："&amp;COUNTA(E4:E76)&amp;"回"</f>
        <v>開催回数：53回</v>
      </c>
      <c r="C77" s="446"/>
      <c r="D77" s="235"/>
      <c r="E77" s="236">
        <f t="shared" ref="E77:S77" si="4">SUM(E4:E76)</f>
        <v>167</v>
      </c>
      <c r="F77" s="238">
        <f t="shared" si="4"/>
        <v>111</v>
      </c>
      <c r="G77" s="236">
        <f t="shared" si="4"/>
        <v>31</v>
      </c>
      <c r="H77" s="237">
        <f t="shared" si="4"/>
        <v>4</v>
      </c>
      <c r="I77" s="237">
        <f t="shared" si="4"/>
        <v>51</v>
      </c>
      <c r="J77" s="237">
        <f t="shared" si="4"/>
        <v>157</v>
      </c>
      <c r="K77" s="238">
        <f t="shared" si="4"/>
        <v>30</v>
      </c>
      <c r="L77" s="236">
        <f t="shared" si="4"/>
        <v>37</v>
      </c>
      <c r="M77" s="239">
        <f t="shared" si="4"/>
        <v>239</v>
      </c>
      <c r="N77" s="385">
        <f t="shared" si="4"/>
        <v>0</v>
      </c>
      <c r="O77" s="237">
        <f t="shared" si="4"/>
        <v>1</v>
      </c>
      <c r="P77" s="237">
        <f t="shared" si="4"/>
        <v>49</v>
      </c>
      <c r="Q77" s="237">
        <f t="shared" si="4"/>
        <v>34</v>
      </c>
      <c r="R77" s="237">
        <f t="shared" si="4"/>
        <v>177</v>
      </c>
      <c r="S77" s="238">
        <f t="shared" si="4"/>
        <v>2</v>
      </c>
      <c r="T77" s="37"/>
      <c r="U77" s="38"/>
    </row>
    <row r="78" spans="1:40" ht="18.75" thickBot="1" x14ac:dyDescent="0.45">
      <c r="E78" s="282">
        <f t="shared" ref="E78:K78" si="5">IFERROR(E77/$R$83," ")</f>
        <v>0.60071942446043169</v>
      </c>
      <c r="F78" s="300">
        <f t="shared" si="5"/>
        <v>0.39928057553956836</v>
      </c>
      <c r="G78" s="115">
        <f t="shared" si="5"/>
        <v>0.11151079136690648</v>
      </c>
      <c r="H78" s="301">
        <f t="shared" si="5"/>
        <v>1.4388489208633094E-2</v>
      </c>
      <c r="I78" s="302">
        <f t="shared" si="5"/>
        <v>0.18345323741007194</v>
      </c>
      <c r="J78" s="116">
        <f t="shared" si="5"/>
        <v>0.56474820143884896</v>
      </c>
      <c r="K78" s="303">
        <f t="shared" si="5"/>
        <v>0.1079136690647482</v>
      </c>
      <c r="N78" s="117">
        <f t="shared" ref="N78:S78" si="6">IFERROR(N77/SUM($N$77:$S$77)," ")</f>
        <v>0</v>
      </c>
      <c r="O78" s="118">
        <f t="shared" si="6"/>
        <v>3.8022813688212928E-3</v>
      </c>
      <c r="P78" s="118">
        <f t="shared" si="6"/>
        <v>0.18631178707224336</v>
      </c>
      <c r="Q78" s="118">
        <f t="shared" si="6"/>
        <v>0.12927756653992395</v>
      </c>
      <c r="R78" s="118">
        <f t="shared" si="6"/>
        <v>0.6730038022813688</v>
      </c>
      <c r="S78" s="119">
        <f t="shared" si="6"/>
        <v>7.6045627376425855E-3</v>
      </c>
    </row>
    <row r="79" spans="1:40" ht="20.45" customHeight="1" x14ac:dyDescent="0.35">
      <c r="B79" s="433" t="s">
        <v>303</v>
      </c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23"/>
      <c r="S79" s="113"/>
      <c r="T79" s="120"/>
      <c r="U79" s="121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</row>
    <row r="80" spans="1:40" s="113" customFormat="1" ht="20.45" customHeight="1" thickBot="1" x14ac:dyDescent="0.45">
      <c r="A80" s="122"/>
      <c r="B80" s="114"/>
      <c r="C80" s="125" t="s">
        <v>123</v>
      </c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7"/>
      <c r="S80" s="128"/>
      <c r="T80" s="37"/>
      <c r="U80" s="38"/>
      <c r="V80" s="124"/>
      <c r="W80" s="124"/>
      <c r="X80" s="124"/>
      <c r="Y80" s="124"/>
      <c r="Z80" s="124"/>
      <c r="AA80" s="124"/>
      <c r="AB80" s="124"/>
      <c r="AC80" s="124"/>
      <c r="AD80" s="124"/>
      <c r="AE80" s="124"/>
      <c r="AF80" s="124"/>
      <c r="AG80" s="124"/>
      <c r="AH80" s="124"/>
      <c r="AI80" s="124"/>
      <c r="AJ80" s="124"/>
      <c r="AK80" s="124"/>
      <c r="AL80" s="124"/>
      <c r="AM80" s="124"/>
      <c r="AN80" s="124"/>
    </row>
    <row r="81" spans="1:40" s="114" customFormat="1" ht="20.45" customHeight="1" thickBot="1" x14ac:dyDescent="0.45">
      <c r="A81" s="122"/>
      <c r="B81" s="39"/>
      <c r="C81" s="457" t="s">
        <v>124</v>
      </c>
      <c r="D81" s="458"/>
      <c r="E81" s="458"/>
      <c r="F81" s="459"/>
      <c r="G81" s="457" t="s">
        <v>125</v>
      </c>
      <c r="H81" s="458"/>
      <c r="I81" s="458"/>
      <c r="J81" s="459"/>
      <c r="K81" s="457" t="s">
        <v>126</v>
      </c>
      <c r="L81" s="458"/>
      <c r="M81" s="458"/>
      <c r="N81" s="459"/>
      <c r="O81" s="457" t="s">
        <v>127</v>
      </c>
      <c r="P81" s="458"/>
      <c r="Q81" s="458"/>
      <c r="R81" s="459"/>
      <c r="S81" s="126"/>
      <c r="T81" s="37"/>
      <c r="U81" s="38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</row>
    <row r="82" spans="1:40" ht="20.45" customHeight="1" thickBot="1" x14ac:dyDescent="0.45">
      <c r="B82" s="113"/>
      <c r="C82" s="132" t="s">
        <v>128</v>
      </c>
      <c r="D82" s="133" t="s">
        <v>129</v>
      </c>
      <c r="E82" s="134" t="s">
        <v>130</v>
      </c>
      <c r="F82" s="135" t="s">
        <v>24</v>
      </c>
      <c r="G82" s="132" t="s">
        <v>128</v>
      </c>
      <c r="H82" s="133" t="s">
        <v>129</v>
      </c>
      <c r="I82" s="134" t="s">
        <v>130</v>
      </c>
      <c r="J82" s="136" t="s">
        <v>24</v>
      </c>
      <c r="K82" s="132" t="s">
        <v>128</v>
      </c>
      <c r="L82" s="133" t="s">
        <v>129</v>
      </c>
      <c r="M82" s="134" t="s">
        <v>130</v>
      </c>
      <c r="N82" s="135" t="s">
        <v>24</v>
      </c>
      <c r="O82" s="137" t="s">
        <v>131</v>
      </c>
      <c r="P82" s="133" t="s">
        <v>129</v>
      </c>
      <c r="Q82" s="134" t="s">
        <v>130</v>
      </c>
      <c r="R82" s="138" t="s">
        <v>132</v>
      </c>
      <c r="S82" s="139"/>
      <c r="T82" s="130"/>
      <c r="U82" s="131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</row>
    <row r="83" spans="1:40" ht="20.45" customHeight="1" thickBot="1" x14ac:dyDescent="0.45">
      <c r="C83" s="140">
        <f>COUNTIF($C$4:$C$76,"東地区")</f>
        <v>22</v>
      </c>
      <c r="D83" s="141">
        <f>SUMIFS($E$4:$E$76,$C$4:$C$76,"東地区")</f>
        <v>52</v>
      </c>
      <c r="E83" s="142">
        <f>SUMIFS($F$4:$F$76,$C$4:$C$76,"東地区")</f>
        <v>47</v>
      </c>
      <c r="F83" s="143">
        <f>SUM(D83:E83)</f>
        <v>99</v>
      </c>
      <c r="G83" s="140">
        <f>COUNTIF($C$4:$C$76,"公民館")</f>
        <v>10</v>
      </c>
      <c r="H83" s="144">
        <f>SUMIFS($E$4:$E$76,$C$4:$C$76,"公民館")</f>
        <v>20</v>
      </c>
      <c r="I83" s="142">
        <f>SUMIFS($F$4:$F$76,$C$4:$C$76,"公民館")</f>
        <v>17</v>
      </c>
      <c r="J83" s="145">
        <f>SUM(H83:I83)</f>
        <v>37</v>
      </c>
      <c r="K83" s="140">
        <f>COUNTIF($C$4:$C$76,"北地区")</f>
        <v>21</v>
      </c>
      <c r="L83" s="144">
        <f>SUMIFS($E$4:$E$76,$C$4:$C$76,"北地区")</f>
        <v>95</v>
      </c>
      <c r="M83" s="142">
        <f>SUMIFS($F$4:$F$76,$C$4:$C$76,"北地区")</f>
        <v>47</v>
      </c>
      <c r="N83" s="143">
        <f>SUM(L83:M83)</f>
        <v>142</v>
      </c>
      <c r="O83" s="146">
        <f>G83+K83+C83</f>
        <v>53</v>
      </c>
      <c r="P83" s="144">
        <f>D83+H83+L83</f>
        <v>167</v>
      </c>
      <c r="Q83" s="142">
        <f>E83+I83+M83</f>
        <v>111</v>
      </c>
      <c r="R83" s="147">
        <f>F83+J83+N83</f>
        <v>278</v>
      </c>
      <c r="S83" s="128"/>
      <c r="T83" s="130"/>
      <c r="U83" s="131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</row>
    <row r="84" spans="1:40" ht="20.45" customHeight="1" thickBot="1" x14ac:dyDescent="0.45">
      <c r="B84" s="39"/>
      <c r="C84" s="149" t="s">
        <v>133</v>
      </c>
      <c r="D84" s="150"/>
      <c r="E84" s="150"/>
      <c r="F84" s="150"/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  <c r="R84" s="151"/>
      <c r="S84" s="126"/>
      <c r="T84" s="148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</row>
    <row r="85" spans="1:40" ht="20.45" customHeight="1" thickBot="1" x14ac:dyDescent="0.45">
      <c r="B85" s="39"/>
      <c r="C85" s="460" t="s">
        <v>134</v>
      </c>
      <c r="D85" s="461"/>
      <c r="E85" s="152"/>
      <c r="F85" s="153">
        <f>SUMIFS(相談会集計!$U$3:$U$76,相談会集計!$C$3:$C$76,"東地区")</f>
        <v>138</v>
      </c>
      <c r="G85" s="460" t="s">
        <v>134</v>
      </c>
      <c r="H85" s="461"/>
      <c r="I85" s="462"/>
      <c r="J85" s="153">
        <f>SUMIFS(相談会集計!$U$3:$U$76,相談会集計!$C$3:$C$76,"公民館")</f>
        <v>46</v>
      </c>
      <c r="K85" s="460" t="s">
        <v>134</v>
      </c>
      <c r="L85" s="461"/>
      <c r="M85" s="462"/>
      <c r="N85" s="154">
        <f>SUMIFS(相談会集計!$U$3:$U$76,相談会集計!$C$3:$C$76,"北地区")</f>
        <v>218</v>
      </c>
      <c r="O85" s="155" t="s">
        <v>135</v>
      </c>
      <c r="P85" s="156"/>
      <c r="Q85" s="152"/>
      <c r="R85" s="157">
        <f>F85+J85+N85</f>
        <v>402</v>
      </c>
      <c r="S85" s="126"/>
      <c r="T85" s="148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</row>
    <row r="86" spans="1:40" ht="18" customHeight="1" x14ac:dyDescent="0.4"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58" t="s">
        <v>136</v>
      </c>
      <c r="P86" s="159"/>
      <c r="Q86" s="160" t="str">
        <f>"相談者＝"&amp;ROUND(R83/O83,1)&amp;"人"</f>
        <v>相談者＝5.2人</v>
      </c>
      <c r="R86" s="161"/>
      <c r="S86" s="126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</row>
    <row r="87" spans="1:40" ht="18" customHeight="1" thickBot="1" x14ac:dyDescent="0.45"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62"/>
      <c r="P87" s="163"/>
      <c r="Q87" s="164" t="str">
        <f>"相談数＝"&amp;ROUND(R85/O83,1)&amp;"件"</f>
        <v>相談数＝7.6件</v>
      </c>
      <c r="R87" s="165"/>
      <c r="S87" s="126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</row>
    <row r="88" spans="1:40" ht="20.45" customHeight="1" thickTop="1" x14ac:dyDescent="0.4"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39"/>
      <c r="P88" s="139"/>
      <c r="Q88" s="166"/>
      <c r="R88" s="95"/>
      <c r="S88" s="126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</row>
    <row r="89" spans="1:40" ht="15.6" customHeight="1" x14ac:dyDescent="0.4"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39"/>
      <c r="P89" s="139"/>
      <c r="Q89" s="166"/>
      <c r="R89" s="95"/>
      <c r="S89" s="126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</row>
    <row r="90" spans="1:40" s="114" customFormat="1" ht="15.6" customHeight="1" thickBot="1" x14ac:dyDescent="0.45">
      <c r="A90" s="122"/>
      <c r="B90" s="39"/>
      <c r="C90" s="125" t="s">
        <v>137</v>
      </c>
      <c r="D90" s="126"/>
      <c r="E90" s="126"/>
      <c r="F90" s="126"/>
      <c r="G90" s="125" t="s">
        <v>138</v>
      </c>
      <c r="H90" s="126"/>
      <c r="I90" s="126"/>
      <c r="J90" s="126"/>
      <c r="K90" s="126"/>
      <c r="L90" s="127"/>
      <c r="M90" s="125" t="s">
        <v>139</v>
      </c>
      <c r="N90" s="126"/>
      <c r="O90" s="126"/>
      <c r="P90" s="126"/>
      <c r="Q90" s="126"/>
      <c r="R90" s="127"/>
      <c r="S90" s="126"/>
      <c r="T90" s="37"/>
      <c r="U90" s="38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</row>
    <row r="91" spans="1:40" ht="15.6" customHeight="1" x14ac:dyDescent="0.4">
      <c r="B91" s="39"/>
      <c r="C91" s="304" t="s">
        <v>129</v>
      </c>
      <c r="D91" s="305" t="s">
        <v>130</v>
      </c>
      <c r="E91" s="126"/>
      <c r="F91" s="126"/>
      <c r="G91" s="308" t="s">
        <v>113</v>
      </c>
      <c r="H91" s="309" t="s">
        <v>114</v>
      </c>
      <c r="I91" s="310" t="s">
        <v>115</v>
      </c>
      <c r="J91" s="310" t="s">
        <v>116</v>
      </c>
      <c r="K91" s="311" t="s">
        <v>117</v>
      </c>
      <c r="L91" s="126"/>
      <c r="M91" s="315" t="s">
        <v>120</v>
      </c>
      <c r="N91" s="316" t="s">
        <v>140</v>
      </c>
      <c r="O91" s="317" t="s">
        <v>121</v>
      </c>
      <c r="P91" s="317" t="s">
        <v>122</v>
      </c>
      <c r="Q91" s="318">
        <v>10</v>
      </c>
      <c r="R91" s="319" t="s">
        <v>141</v>
      </c>
      <c r="S91" s="126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</row>
    <row r="92" spans="1:40" ht="15.6" customHeight="1" thickBot="1" x14ac:dyDescent="0.45">
      <c r="C92" s="306">
        <f>E77</f>
        <v>167</v>
      </c>
      <c r="D92" s="307">
        <f>F77</f>
        <v>111</v>
      </c>
      <c r="E92" s="166" t="s">
        <v>142</v>
      </c>
      <c r="F92" s="128"/>
      <c r="G92" s="312">
        <f>G77</f>
        <v>31</v>
      </c>
      <c r="H92" s="313">
        <f>H77</f>
        <v>4</v>
      </c>
      <c r="I92" s="313">
        <f>I77</f>
        <v>51</v>
      </c>
      <c r="J92" s="313">
        <f>J77</f>
        <v>157</v>
      </c>
      <c r="K92" s="314">
        <f>K77</f>
        <v>30</v>
      </c>
      <c r="L92" s="166" t="s">
        <v>142</v>
      </c>
      <c r="M92" s="320">
        <f t="shared" ref="M92:R92" si="7">N77</f>
        <v>0</v>
      </c>
      <c r="N92" s="321">
        <f t="shared" si="7"/>
        <v>1</v>
      </c>
      <c r="O92" s="321">
        <f t="shared" si="7"/>
        <v>49</v>
      </c>
      <c r="P92" s="321">
        <f t="shared" si="7"/>
        <v>34</v>
      </c>
      <c r="Q92" s="322">
        <f t="shared" si="7"/>
        <v>177</v>
      </c>
      <c r="R92" s="323">
        <f t="shared" si="7"/>
        <v>2</v>
      </c>
      <c r="S92" s="167" t="s">
        <v>143</v>
      </c>
    </row>
    <row r="93" spans="1:40" ht="15.6" customHeight="1" x14ac:dyDescent="0.4">
      <c r="B93" s="39"/>
      <c r="C93" s="126"/>
      <c r="D93" s="126"/>
      <c r="E93" s="126"/>
      <c r="F93" s="126"/>
      <c r="G93" s="126"/>
      <c r="H93" s="128"/>
      <c r="I93" s="166"/>
      <c r="J93" s="126"/>
      <c r="K93" s="126"/>
      <c r="L93" s="126"/>
      <c r="M93" s="126"/>
      <c r="N93" s="126"/>
      <c r="O93" s="126"/>
      <c r="P93" s="126"/>
      <c r="Q93" s="126"/>
      <c r="R93" s="127"/>
      <c r="S93" s="126"/>
    </row>
    <row r="94" spans="1:40" ht="15.6" customHeight="1" x14ac:dyDescent="0.4">
      <c r="B94" s="39"/>
      <c r="C94" s="39"/>
      <c r="H94" s="114"/>
      <c r="I94" s="125"/>
    </row>
    <row r="95" spans="1:40" x14ac:dyDescent="0.4">
      <c r="B95" s="39"/>
      <c r="C95" s="39"/>
      <c r="H95" s="114"/>
      <c r="I95" s="125"/>
    </row>
    <row r="96" spans="1:40" x14ac:dyDescent="0.4">
      <c r="B96" s="39"/>
      <c r="C96" s="39"/>
      <c r="H96" s="114"/>
      <c r="I96" s="113"/>
    </row>
    <row r="97" spans="2:53" x14ac:dyDescent="0.4">
      <c r="B97" s="39"/>
      <c r="C97" s="39"/>
      <c r="H97" s="114"/>
      <c r="I97" s="113"/>
    </row>
    <row r="98" spans="2:53" x14ac:dyDescent="0.4">
      <c r="B98" s="39"/>
      <c r="C98" s="39"/>
      <c r="H98" s="114"/>
      <c r="I98" s="113"/>
    </row>
    <row r="99" spans="2:53" x14ac:dyDescent="0.4">
      <c r="B99" s="39"/>
      <c r="C99" s="39"/>
      <c r="H99" s="114"/>
      <c r="I99" s="113"/>
      <c r="R99" s="39"/>
    </row>
    <row r="100" spans="2:53" x14ac:dyDescent="0.4">
      <c r="B100" s="39"/>
      <c r="C100" s="39"/>
      <c r="H100" s="114"/>
      <c r="I100" s="113"/>
      <c r="R100" s="39"/>
    </row>
    <row r="101" spans="2:53" x14ac:dyDescent="0.4">
      <c r="B101" s="39"/>
      <c r="C101" s="39"/>
      <c r="H101" s="114"/>
      <c r="I101" s="113"/>
      <c r="R101" s="39"/>
    </row>
    <row r="102" spans="2:53" x14ac:dyDescent="0.4">
      <c r="B102" s="39"/>
      <c r="C102" s="39"/>
      <c r="H102" s="114"/>
      <c r="I102" s="113"/>
      <c r="R102" s="39"/>
    </row>
    <row r="103" spans="2:53" x14ac:dyDescent="0.4">
      <c r="B103" s="39"/>
      <c r="C103" s="39"/>
      <c r="H103" s="114"/>
      <c r="I103" s="113"/>
      <c r="R103" s="39"/>
    </row>
    <row r="104" spans="2:53" x14ac:dyDescent="0.4">
      <c r="B104" s="39"/>
      <c r="C104" s="39"/>
      <c r="H104" s="114"/>
      <c r="I104" s="113"/>
      <c r="R104" s="39"/>
    </row>
    <row r="105" spans="2:53" x14ac:dyDescent="0.4">
      <c r="B105" s="39"/>
      <c r="C105" s="39"/>
      <c r="H105" s="114"/>
      <c r="I105" s="113"/>
      <c r="R105" s="39"/>
    </row>
    <row r="106" spans="2:53" x14ac:dyDescent="0.4">
      <c r="B106" s="39"/>
      <c r="C106" s="39"/>
      <c r="H106" s="114"/>
      <c r="I106" s="113"/>
      <c r="R106" s="39"/>
    </row>
    <row r="107" spans="2:53" x14ac:dyDescent="0.4">
      <c r="B107" s="39"/>
      <c r="C107" s="39"/>
      <c r="H107" s="114"/>
      <c r="I107" s="113"/>
      <c r="R107" s="39"/>
    </row>
    <row r="108" spans="2:53" x14ac:dyDescent="0.4">
      <c r="B108" s="39"/>
      <c r="C108" s="39"/>
      <c r="H108" s="114"/>
      <c r="I108" s="113"/>
      <c r="R108" s="39"/>
    </row>
    <row r="109" spans="2:53" x14ac:dyDescent="0.4">
      <c r="B109" s="39"/>
      <c r="C109" s="39"/>
      <c r="H109" s="114"/>
      <c r="I109" s="113"/>
      <c r="R109" s="39"/>
      <c r="V109" s="169"/>
      <c r="W109" s="169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/>
      <c r="AL109" s="169"/>
      <c r="AM109" s="169"/>
      <c r="AN109" s="169"/>
      <c r="AO109" s="169"/>
      <c r="AP109" s="169"/>
      <c r="AQ109" s="169"/>
      <c r="AR109" s="169"/>
      <c r="AS109" s="169"/>
      <c r="AT109" s="169"/>
      <c r="AU109" s="169"/>
      <c r="AV109" s="169"/>
      <c r="AW109" s="169"/>
      <c r="AX109" s="169"/>
      <c r="AY109" s="169"/>
      <c r="AZ109" s="169"/>
      <c r="BA109" s="169"/>
    </row>
    <row r="110" spans="2:53" x14ac:dyDescent="0.4">
      <c r="B110" s="39"/>
      <c r="C110" s="39"/>
      <c r="H110" s="114"/>
      <c r="I110" s="113"/>
      <c r="R110" s="39"/>
      <c r="V110" s="169"/>
      <c r="W110" s="169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69"/>
      <c r="AN110" s="169"/>
      <c r="AO110" s="169"/>
      <c r="AP110" s="169"/>
      <c r="AQ110" s="169"/>
      <c r="AR110" s="169"/>
      <c r="AS110" s="169"/>
      <c r="AT110" s="169"/>
      <c r="AU110" s="169"/>
      <c r="AV110" s="169"/>
      <c r="AW110" s="169"/>
      <c r="AX110" s="169"/>
      <c r="AY110" s="169"/>
      <c r="AZ110" s="169"/>
      <c r="BA110" s="169"/>
    </row>
    <row r="111" spans="2:53" x14ac:dyDescent="0.4">
      <c r="B111" s="39"/>
      <c r="C111" s="39"/>
      <c r="H111" s="114"/>
      <c r="I111" s="113"/>
      <c r="R111" s="39"/>
      <c r="V111" s="169"/>
      <c r="W111" s="169"/>
      <c r="X111" s="169"/>
      <c r="Y111" s="169"/>
      <c r="Z111" s="169"/>
      <c r="AA111" s="169"/>
      <c r="AB111" s="169"/>
      <c r="AC111" s="169"/>
      <c r="AD111" s="169"/>
      <c r="AE111" s="169"/>
      <c r="AF111" s="169"/>
      <c r="AG111" s="169"/>
      <c r="AH111" s="169"/>
      <c r="AI111" s="169"/>
      <c r="AJ111" s="169"/>
      <c r="AK111" s="169"/>
      <c r="AL111" s="169"/>
      <c r="AM111" s="169"/>
      <c r="AN111" s="169"/>
      <c r="AO111" s="169"/>
      <c r="AP111" s="169"/>
      <c r="AQ111" s="169"/>
      <c r="AR111" s="169"/>
      <c r="AS111" s="169"/>
      <c r="AT111" s="169"/>
      <c r="AU111" s="169"/>
      <c r="AV111" s="169"/>
      <c r="AW111" s="169"/>
      <c r="AX111" s="169"/>
      <c r="AY111" s="169"/>
      <c r="AZ111" s="169"/>
      <c r="BA111" s="169"/>
    </row>
    <row r="112" spans="2:53" x14ac:dyDescent="0.4">
      <c r="B112" s="39"/>
      <c r="C112" s="39"/>
      <c r="H112" s="114"/>
      <c r="I112" s="113"/>
      <c r="R112" s="39"/>
      <c r="V112" s="169" t="s">
        <v>144</v>
      </c>
      <c r="W112" s="169"/>
      <c r="X112" s="169"/>
      <c r="Y112" s="169"/>
      <c r="Z112" s="169"/>
      <c r="AA112" s="169"/>
      <c r="AB112" s="169"/>
      <c r="AC112" s="169"/>
      <c r="AD112" s="169"/>
      <c r="AE112" s="169"/>
      <c r="AF112" s="169"/>
      <c r="AG112" s="169"/>
      <c r="AH112" s="169"/>
      <c r="AI112" s="169"/>
      <c r="AJ112" s="169"/>
      <c r="AK112" s="169"/>
      <c r="AL112" s="169"/>
      <c r="AM112" s="169"/>
      <c r="AN112" s="169"/>
      <c r="AO112" s="169"/>
      <c r="AP112" s="169"/>
      <c r="AQ112" s="169"/>
      <c r="AR112" s="169"/>
      <c r="AS112" s="169"/>
      <c r="AT112" s="169"/>
      <c r="AU112" s="169"/>
      <c r="AV112" s="169"/>
      <c r="AW112" s="169"/>
      <c r="AX112" s="169"/>
      <c r="AY112" s="169"/>
      <c r="AZ112" s="169"/>
      <c r="BA112" s="169"/>
    </row>
    <row r="113" spans="2:53" ht="18.75" thickBot="1" x14ac:dyDescent="0.45">
      <c r="B113" s="77" t="s">
        <v>146</v>
      </c>
      <c r="D113" s="77"/>
      <c r="E113" s="77"/>
      <c r="F113" s="77"/>
      <c r="G113" s="77"/>
      <c r="H113" s="77"/>
      <c r="I113" s="170"/>
      <c r="K113" s="171"/>
      <c r="L113" s="170"/>
      <c r="M113" s="171"/>
      <c r="N113" s="170"/>
      <c r="O113" s="171"/>
      <c r="P113" s="170"/>
      <c r="Q113" s="170" t="s">
        <v>304</v>
      </c>
      <c r="R113" s="39"/>
      <c r="V113" s="169" t="s">
        <v>145</v>
      </c>
      <c r="W113" s="169"/>
      <c r="X113" s="169"/>
      <c r="Y113" s="169"/>
      <c r="Z113" s="169"/>
      <c r="AA113" s="169"/>
      <c r="AB113" s="169"/>
      <c r="AC113" s="169"/>
      <c r="AD113" s="169"/>
      <c r="AE113" s="169"/>
      <c r="AF113" s="169"/>
      <c r="AG113" s="169"/>
      <c r="AH113" s="169"/>
      <c r="AI113" s="169"/>
      <c r="AJ113" s="169"/>
      <c r="AK113" s="169"/>
      <c r="AL113" s="169"/>
      <c r="AM113" s="169"/>
      <c r="AN113" s="169"/>
      <c r="AO113" s="169"/>
      <c r="AP113" s="169"/>
      <c r="AQ113" s="169"/>
      <c r="AR113" s="169"/>
      <c r="AS113" s="169"/>
      <c r="AT113" s="169"/>
      <c r="AU113" s="169"/>
      <c r="AV113" s="169"/>
      <c r="AW113" s="169"/>
      <c r="AX113" s="169"/>
      <c r="AY113" s="169"/>
      <c r="AZ113" s="169"/>
      <c r="BA113" s="169"/>
    </row>
    <row r="114" spans="2:53" ht="18.75" thickBot="1" x14ac:dyDescent="0.45">
      <c r="B114" s="39"/>
      <c r="C114" s="331" t="s">
        <v>193</v>
      </c>
      <c r="D114" s="187" t="s">
        <v>195</v>
      </c>
      <c r="E114" s="188" t="s">
        <v>148</v>
      </c>
      <c r="F114" s="188" t="s">
        <v>196</v>
      </c>
      <c r="G114" s="188" t="s">
        <v>197</v>
      </c>
      <c r="H114" s="188" t="s">
        <v>198</v>
      </c>
      <c r="I114" s="188" t="s">
        <v>199</v>
      </c>
      <c r="J114" s="188" t="s">
        <v>149</v>
      </c>
      <c r="K114" s="188" t="s">
        <v>200</v>
      </c>
      <c r="L114" s="188" t="s">
        <v>201</v>
      </c>
      <c r="M114" s="188" t="s">
        <v>202</v>
      </c>
      <c r="N114" s="421" t="s">
        <v>203</v>
      </c>
      <c r="O114" s="332" t="s">
        <v>204</v>
      </c>
      <c r="P114" s="333" t="s">
        <v>24</v>
      </c>
      <c r="Q114" s="334" t="s">
        <v>150</v>
      </c>
      <c r="R114" s="39"/>
      <c r="V114" s="169" t="s">
        <v>146</v>
      </c>
      <c r="W114" s="169"/>
      <c r="X114" s="169"/>
      <c r="Y114" s="169"/>
      <c r="Z114" s="169"/>
      <c r="AA114" s="169"/>
      <c r="AB114" s="169"/>
      <c r="AC114" s="169"/>
      <c r="AD114" s="169"/>
      <c r="AE114" s="169"/>
      <c r="AF114" s="169"/>
      <c r="AG114" s="169"/>
      <c r="AH114" s="169"/>
      <c r="AI114" s="169"/>
      <c r="AJ114" s="169"/>
      <c r="AK114" s="169"/>
      <c r="AL114" s="169"/>
      <c r="AM114" s="169"/>
      <c r="AN114" s="169"/>
      <c r="AO114" s="169"/>
      <c r="AP114" s="169"/>
      <c r="AQ114" s="169"/>
      <c r="AR114" s="169"/>
      <c r="AS114" s="169"/>
      <c r="AT114" s="169"/>
      <c r="AU114" s="169"/>
      <c r="AV114" s="169"/>
      <c r="AW114" s="169"/>
      <c r="AX114" s="169"/>
      <c r="AY114" s="169"/>
      <c r="AZ114" s="169"/>
      <c r="BA114" s="169"/>
    </row>
    <row r="115" spans="2:53" ht="18.75" x14ac:dyDescent="0.4">
      <c r="B115" s="39"/>
      <c r="C115" s="335" t="s">
        <v>161</v>
      </c>
      <c r="D115" s="175">
        <v>10</v>
      </c>
      <c r="E115" s="175">
        <v>5</v>
      </c>
      <c r="F115" s="176">
        <f>+U14+U16</f>
        <v>9</v>
      </c>
      <c r="G115" s="176">
        <v>10</v>
      </c>
      <c r="H115" s="176">
        <v>12</v>
      </c>
      <c r="I115" s="408">
        <v>9</v>
      </c>
      <c r="J115" s="176">
        <v>5</v>
      </c>
      <c r="K115" s="176">
        <v>10</v>
      </c>
      <c r="L115" s="176">
        <v>12</v>
      </c>
      <c r="M115" s="176">
        <v>11</v>
      </c>
      <c r="N115" s="176">
        <v>6</v>
      </c>
      <c r="O115" s="422" t="s">
        <v>301</v>
      </c>
      <c r="P115" s="177">
        <f>SUM(D115:O115)</f>
        <v>99</v>
      </c>
      <c r="Q115" s="327">
        <f>P115/$C$83</f>
        <v>4.5</v>
      </c>
      <c r="R115" s="178"/>
      <c r="V115" s="172" t="s">
        <v>147</v>
      </c>
      <c r="W115" s="173" t="s">
        <v>151</v>
      </c>
      <c r="X115" s="173" t="s">
        <v>148</v>
      </c>
      <c r="Y115" s="173" t="s">
        <v>152</v>
      </c>
      <c r="Z115" s="173" t="s">
        <v>153</v>
      </c>
      <c r="AA115" s="173" t="s">
        <v>154</v>
      </c>
      <c r="AB115" s="173" t="s">
        <v>155</v>
      </c>
      <c r="AC115" s="173" t="s">
        <v>149</v>
      </c>
      <c r="AD115" s="173" t="s">
        <v>156</v>
      </c>
      <c r="AE115" s="173" t="s">
        <v>157</v>
      </c>
      <c r="AF115" s="173" t="s">
        <v>158</v>
      </c>
      <c r="AG115" s="173" t="s">
        <v>159</v>
      </c>
      <c r="AH115" s="173" t="s">
        <v>160</v>
      </c>
      <c r="AI115" s="173" t="s">
        <v>24</v>
      </c>
      <c r="AJ115" s="174" t="s">
        <v>150</v>
      </c>
      <c r="AK115" s="169"/>
      <c r="AL115" s="169"/>
      <c r="AM115" s="169"/>
      <c r="AN115" s="169"/>
      <c r="AO115" s="169"/>
      <c r="AP115" s="169"/>
      <c r="AQ115" s="169"/>
      <c r="AR115" s="169"/>
      <c r="AS115" s="169"/>
      <c r="AT115" s="169"/>
      <c r="AU115" s="169"/>
      <c r="AV115" s="169"/>
      <c r="AW115" s="169"/>
      <c r="AX115" s="169"/>
      <c r="AY115" s="169"/>
      <c r="AZ115" s="169"/>
      <c r="BA115" s="169"/>
    </row>
    <row r="116" spans="2:53" ht="18.75" x14ac:dyDescent="0.4">
      <c r="B116" s="39"/>
      <c r="C116" s="336" t="s">
        <v>162</v>
      </c>
      <c r="D116" s="182">
        <v>3</v>
      </c>
      <c r="E116" s="183">
        <f>+U13</f>
        <v>3</v>
      </c>
      <c r="F116" s="176">
        <f>+U18</f>
        <v>3</v>
      </c>
      <c r="G116" s="176">
        <v>3</v>
      </c>
      <c r="H116" s="70">
        <v>5</v>
      </c>
      <c r="I116" s="410">
        <v>3</v>
      </c>
      <c r="J116" s="176">
        <v>0</v>
      </c>
      <c r="K116" s="176">
        <v>5</v>
      </c>
      <c r="L116" s="176">
        <v>3</v>
      </c>
      <c r="M116" s="70">
        <v>5</v>
      </c>
      <c r="N116" s="70">
        <v>4</v>
      </c>
      <c r="O116" s="422" t="s">
        <v>301</v>
      </c>
      <c r="P116" s="177">
        <f t="shared" ref="P116:P118" si="8">SUM(D116:O116)</f>
        <v>37</v>
      </c>
      <c r="Q116" s="328">
        <f>P116/$G$83</f>
        <v>3.7</v>
      </c>
      <c r="R116" s="39"/>
      <c r="V116" s="179" t="s">
        <v>161</v>
      </c>
      <c r="W116" s="180">
        <f>+AN5+AN7</f>
        <v>0</v>
      </c>
      <c r="X116" s="180">
        <f>+AN10+AN12</f>
        <v>0</v>
      </c>
      <c r="Y116" s="180">
        <f>+AN14+AN16</f>
        <v>0</v>
      </c>
      <c r="Z116" s="180">
        <f>+AN20+AN22</f>
        <v>0</v>
      </c>
      <c r="AA116" s="180">
        <f>+AN25+AN26</f>
        <v>0</v>
      </c>
      <c r="AB116" s="180">
        <f>+AN29+AN31</f>
        <v>0</v>
      </c>
      <c r="AC116" s="180">
        <f>+AN35+AN37</f>
        <v>0</v>
      </c>
      <c r="AD116" s="180">
        <f>+AN40+AN41</f>
        <v>0</v>
      </c>
      <c r="AE116" s="180">
        <f>+AN44+AN46</f>
        <v>0</v>
      </c>
      <c r="AF116" s="180">
        <f>+AN50+AN52</f>
        <v>0</v>
      </c>
      <c r="AG116" s="180">
        <f>+AN54+AN56</f>
        <v>0</v>
      </c>
      <c r="AH116" s="180">
        <f>+AN59+AN61</f>
        <v>0</v>
      </c>
      <c r="AI116" s="96">
        <f t="shared" ref="AI116:AI119" si="9">SUM(W116:AH116)</f>
        <v>0</v>
      </c>
      <c r="AJ116" s="181">
        <f>AI116/$C$83</f>
        <v>0</v>
      </c>
      <c r="AK116" s="169"/>
      <c r="AL116" s="169"/>
      <c r="AM116" s="169"/>
      <c r="AN116" s="169"/>
      <c r="AO116" s="169"/>
      <c r="AP116" s="169"/>
      <c r="AQ116" s="169"/>
      <c r="AR116" s="169"/>
      <c r="AS116" s="169"/>
      <c r="AT116" s="169"/>
      <c r="AU116" s="169"/>
      <c r="AV116" s="169"/>
      <c r="AW116" s="169"/>
      <c r="AX116" s="169"/>
      <c r="AY116" s="169"/>
      <c r="AZ116" s="169"/>
      <c r="BA116" s="169"/>
    </row>
    <row r="117" spans="2:53" ht="19.5" thickBot="1" x14ac:dyDescent="0.45">
      <c r="B117" s="39"/>
      <c r="C117" s="325" t="s">
        <v>163</v>
      </c>
      <c r="D117" s="182">
        <v>11</v>
      </c>
      <c r="E117" s="183">
        <f>+U11</f>
        <v>7</v>
      </c>
      <c r="F117" s="185">
        <f>+U15+U17</f>
        <v>18</v>
      </c>
      <c r="G117" s="185">
        <v>13</v>
      </c>
      <c r="H117" s="186">
        <v>14</v>
      </c>
      <c r="I117" s="409">
        <v>18</v>
      </c>
      <c r="J117" s="185">
        <v>12</v>
      </c>
      <c r="K117" s="185">
        <v>15</v>
      </c>
      <c r="L117" s="185">
        <v>16</v>
      </c>
      <c r="M117" s="186">
        <v>9</v>
      </c>
      <c r="N117" s="186">
        <v>9</v>
      </c>
      <c r="O117" s="422" t="s">
        <v>301</v>
      </c>
      <c r="P117" s="324">
        <f t="shared" si="8"/>
        <v>142</v>
      </c>
      <c r="Q117" s="329">
        <f>P117/$K$83</f>
        <v>6.7619047619047619</v>
      </c>
      <c r="R117" s="39"/>
      <c r="V117" s="179" t="s">
        <v>162</v>
      </c>
      <c r="W117" s="180">
        <f>+AN8</f>
        <v>0</v>
      </c>
      <c r="X117" s="180">
        <f>+AN13</f>
        <v>0</v>
      </c>
      <c r="Y117" s="180">
        <f>+AN18</f>
        <v>0</v>
      </c>
      <c r="Z117" s="180">
        <f>+AN23</f>
        <v>0</v>
      </c>
      <c r="AA117" s="180">
        <f>+AN28</f>
        <v>0</v>
      </c>
      <c r="AB117" s="180">
        <f>+AN33</f>
        <v>0</v>
      </c>
      <c r="AC117" s="180">
        <f>+AN38</f>
        <v>0</v>
      </c>
      <c r="AD117" s="180">
        <f>+AN43</f>
        <v>0</v>
      </c>
      <c r="AE117" s="180">
        <f>+AN48</f>
        <v>0</v>
      </c>
      <c r="AF117" s="180">
        <f>+AN53</f>
        <v>0</v>
      </c>
      <c r="AG117" s="180">
        <f>+AN58</f>
        <v>0</v>
      </c>
      <c r="AH117" s="180">
        <f>+AN63</f>
        <v>0</v>
      </c>
      <c r="AI117" s="96">
        <f t="shared" si="9"/>
        <v>0</v>
      </c>
      <c r="AJ117" s="184">
        <f>AI117/$G$83</f>
        <v>0</v>
      </c>
      <c r="AK117" s="169"/>
      <c r="AL117" s="169"/>
      <c r="AM117" s="169"/>
      <c r="AN117" s="169"/>
      <c r="AO117" s="169"/>
      <c r="AP117" s="169"/>
      <c r="AQ117" s="169"/>
      <c r="AR117" s="169"/>
      <c r="AS117" s="169"/>
      <c r="AT117" s="169"/>
      <c r="AU117" s="169"/>
      <c r="AV117" s="169"/>
      <c r="AW117" s="169"/>
      <c r="AX117" s="169"/>
      <c r="AY117" s="169"/>
      <c r="AZ117" s="169"/>
      <c r="BA117" s="169"/>
    </row>
    <row r="118" spans="2:53" ht="19.5" thickBot="1" x14ac:dyDescent="0.45">
      <c r="B118" s="39"/>
      <c r="C118" s="333" t="s">
        <v>24</v>
      </c>
      <c r="D118" s="187">
        <f t="shared" ref="D118:N118" si="10">SUM(D115:D117)</f>
        <v>24</v>
      </c>
      <c r="E118" s="188">
        <f t="shared" si="10"/>
        <v>15</v>
      </c>
      <c r="F118" s="188">
        <f t="shared" si="10"/>
        <v>30</v>
      </c>
      <c r="G118" s="188">
        <f t="shared" si="10"/>
        <v>26</v>
      </c>
      <c r="H118" s="188">
        <f t="shared" si="10"/>
        <v>31</v>
      </c>
      <c r="I118" s="188">
        <f t="shared" si="10"/>
        <v>30</v>
      </c>
      <c r="J118" s="188">
        <f t="shared" si="10"/>
        <v>17</v>
      </c>
      <c r="K118" s="188">
        <f t="shared" si="10"/>
        <v>30</v>
      </c>
      <c r="L118" s="188">
        <f t="shared" si="10"/>
        <v>31</v>
      </c>
      <c r="M118" s="188">
        <f t="shared" si="10"/>
        <v>25</v>
      </c>
      <c r="N118" s="188">
        <f t="shared" si="10"/>
        <v>19</v>
      </c>
      <c r="O118" s="426"/>
      <c r="P118" s="326">
        <f t="shared" si="8"/>
        <v>278</v>
      </c>
      <c r="Q118" s="330">
        <f>P118/$O$83</f>
        <v>5.2452830188679247</v>
      </c>
      <c r="R118" s="39"/>
      <c r="V118" s="179" t="s">
        <v>163</v>
      </c>
      <c r="W118" s="180">
        <f>+AN4+AN6</f>
        <v>0</v>
      </c>
      <c r="X118" s="180">
        <f>+AN11</f>
        <v>0</v>
      </c>
      <c r="Y118" s="180">
        <f>+AN15+AN17</f>
        <v>0</v>
      </c>
      <c r="Z118" s="180">
        <f>+AN19+AN21</f>
        <v>0</v>
      </c>
      <c r="AA118" s="180">
        <f>+AN24+AN27</f>
        <v>0</v>
      </c>
      <c r="AB118" s="180">
        <f>+AN30+AN32</f>
        <v>0</v>
      </c>
      <c r="AC118" s="180">
        <f>+AN34+AN36</f>
        <v>0</v>
      </c>
      <c r="AD118" s="180">
        <f>+AN39+AN42</f>
        <v>0</v>
      </c>
      <c r="AE118" s="180">
        <f>+AN45+AN47</f>
        <v>0</v>
      </c>
      <c r="AF118" s="180">
        <f>+AN49+AN51</f>
        <v>0</v>
      </c>
      <c r="AG118" s="180">
        <f>+AN55+AN57</f>
        <v>0</v>
      </c>
      <c r="AH118" s="180">
        <f>+AN60+AN62</f>
        <v>0</v>
      </c>
      <c r="AI118" s="96">
        <f t="shared" si="9"/>
        <v>0</v>
      </c>
      <c r="AJ118" s="181">
        <f>AI118/$K$83</f>
        <v>0</v>
      </c>
      <c r="AK118" s="169"/>
      <c r="AL118" s="169"/>
      <c r="AM118" s="169"/>
      <c r="AN118" s="169"/>
      <c r="AO118" s="169"/>
      <c r="AP118" s="169"/>
      <c r="AQ118" s="169"/>
      <c r="AR118" s="169"/>
      <c r="AS118" s="169"/>
      <c r="AT118" s="169"/>
      <c r="AU118" s="169"/>
      <c r="AV118" s="169"/>
      <c r="AW118" s="169"/>
      <c r="AX118" s="169"/>
      <c r="AY118" s="169"/>
      <c r="AZ118" s="169"/>
      <c r="BA118" s="169"/>
    </row>
    <row r="119" spans="2:53" ht="18.75" x14ac:dyDescent="0.4">
      <c r="M119" s="178" t="s">
        <v>302</v>
      </c>
      <c r="V119" s="173" t="s">
        <v>24</v>
      </c>
      <c r="W119" s="96">
        <f t="shared" ref="W119:AH119" si="11">SUM(W116:W118)</f>
        <v>0</v>
      </c>
      <c r="X119" s="96">
        <f t="shared" si="11"/>
        <v>0</v>
      </c>
      <c r="Y119" s="96">
        <f t="shared" si="11"/>
        <v>0</v>
      </c>
      <c r="Z119" s="96">
        <f t="shared" si="11"/>
        <v>0</v>
      </c>
      <c r="AA119" s="96">
        <f t="shared" si="11"/>
        <v>0</v>
      </c>
      <c r="AB119" s="96">
        <f t="shared" si="11"/>
        <v>0</v>
      </c>
      <c r="AC119" s="96">
        <f t="shared" si="11"/>
        <v>0</v>
      </c>
      <c r="AD119" s="96">
        <f t="shared" si="11"/>
        <v>0</v>
      </c>
      <c r="AE119" s="96">
        <f t="shared" si="11"/>
        <v>0</v>
      </c>
      <c r="AF119" s="96">
        <f t="shared" si="11"/>
        <v>0</v>
      </c>
      <c r="AG119" s="96">
        <f t="shared" si="11"/>
        <v>0</v>
      </c>
      <c r="AH119" s="96">
        <f t="shared" si="11"/>
        <v>0</v>
      </c>
      <c r="AI119" s="96">
        <f t="shared" si="9"/>
        <v>0</v>
      </c>
      <c r="AJ119" s="181">
        <f>AI119/$O$83</f>
        <v>0</v>
      </c>
      <c r="AK119" s="169"/>
      <c r="AL119" s="169"/>
      <c r="AM119" s="169"/>
      <c r="AN119" s="169"/>
      <c r="AO119" s="169"/>
      <c r="AP119" s="169"/>
      <c r="AQ119" s="169"/>
      <c r="AR119" s="169"/>
      <c r="AS119" s="169"/>
      <c r="AT119" s="169"/>
      <c r="AU119" s="169"/>
      <c r="AV119" s="169"/>
      <c r="AW119" s="169"/>
      <c r="AX119" s="169"/>
      <c r="AY119" s="169"/>
      <c r="AZ119" s="169"/>
      <c r="BA119" s="169"/>
    </row>
    <row r="120" spans="2:53" x14ac:dyDescent="0.4">
      <c r="V120" s="169"/>
      <c r="W120" s="169"/>
      <c r="X120" s="169"/>
      <c r="Y120" s="169"/>
      <c r="Z120" s="169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169"/>
      <c r="AN120" s="169"/>
      <c r="AO120" s="169"/>
      <c r="AP120" s="169"/>
      <c r="AQ120" s="169"/>
      <c r="AR120" s="169"/>
      <c r="AS120" s="169"/>
      <c r="AT120" s="169"/>
      <c r="AU120" s="169"/>
      <c r="AV120" s="169"/>
      <c r="AW120" s="169"/>
      <c r="AX120" s="169"/>
      <c r="AY120" s="169"/>
      <c r="AZ120" s="169"/>
      <c r="BA120" s="169"/>
    </row>
    <row r="143" spans="1:18" ht="21.95" customHeight="1" x14ac:dyDescent="0.4">
      <c r="R143" s="39"/>
    </row>
    <row r="144" spans="1:18" x14ac:dyDescent="0.4">
      <c r="A144" s="251"/>
      <c r="R144" s="39"/>
    </row>
    <row r="145" spans="18:18" x14ac:dyDescent="0.4">
      <c r="R145" s="39"/>
    </row>
    <row r="146" spans="18:18" x14ac:dyDescent="0.4">
      <c r="R146" s="39"/>
    </row>
    <row r="147" spans="18:18" x14ac:dyDescent="0.4">
      <c r="R147" s="39"/>
    </row>
    <row r="148" spans="18:18" x14ac:dyDescent="0.4">
      <c r="R148" s="39"/>
    </row>
    <row r="149" spans="18:18" x14ac:dyDescent="0.4">
      <c r="R149" s="39"/>
    </row>
    <row r="150" spans="18:18" x14ac:dyDescent="0.4">
      <c r="R150" s="39"/>
    </row>
    <row r="151" spans="18:18" x14ac:dyDescent="0.4">
      <c r="R151" s="39"/>
    </row>
    <row r="152" spans="18:18" x14ac:dyDescent="0.4">
      <c r="R152" s="39"/>
    </row>
    <row r="153" spans="18:18" x14ac:dyDescent="0.4">
      <c r="R153" s="39"/>
    </row>
    <row r="154" spans="18:18" x14ac:dyDescent="0.4">
      <c r="R154" s="39"/>
    </row>
    <row r="155" spans="18:18" x14ac:dyDescent="0.4">
      <c r="R155" s="39"/>
    </row>
    <row r="156" spans="18:18" x14ac:dyDescent="0.4">
      <c r="R156" s="39"/>
    </row>
    <row r="157" spans="18:18" x14ac:dyDescent="0.4">
      <c r="R157" s="39"/>
    </row>
    <row r="158" spans="18:18" x14ac:dyDescent="0.4">
      <c r="R158" s="39"/>
    </row>
    <row r="159" spans="18:18" x14ac:dyDescent="0.4">
      <c r="R159" s="39"/>
    </row>
    <row r="160" spans="18:18" x14ac:dyDescent="0.4">
      <c r="R160" s="39"/>
    </row>
    <row r="161" spans="18:18" x14ac:dyDescent="0.4">
      <c r="R161" s="39"/>
    </row>
    <row r="162" spans="18:18" x14ac:dyDescent="0.4">
      <c r="R162" s="39"/>
    </row>
    <row r="163" spans="18:18" x14ac:dyDescent="0.4">
      <c r="R163" s="39"/>
    </row>
    <row r="164" spans="18:18" x14ac:dyDescent="0.4">
      <c r="R164" s="39"/>
    </row>
    <row r="165" spans="18:18" x14ac:dyDescent="0.4">
      <c r="R165" s="39"/>
    </row>
    <row r="166" spans="18:18" x14ac:dyDescent="0.4">
      <c r="R166" s="39"/>
    </row>
  </sheetData>
  <mergeCells count="13">
    <mergeCell ref="B77:C77"/>
    <mergeCell ref="C1:S1"/>
    <mergeCell ref="E2:F2"/>
    <mergeCell ref="G2:K2"/>
    <mergeCell ref="L2:M2"/>
    <mergeCell ref="N2:S2"/>
    <mergeCell ref="C81:F81"/>
    <mergeCell ref="G81:J81"/>
    <mergeCell ref="K81:N81"/>
    <mergeCell ref="O81:R81"/>
    <mergeCell ref="C85:D85"/>
    <mergeCell ref="G85:I85"/>
    <mergeCell ref="K85:M85"/>
  </mergeCells>
  <phoneticPr fontId="3"/>
  <pageMargins left="0.7" right="0.7" top="0.75" bottom="0.75" header="0.3" footer="0.3"/>
  <pageSetup paperSize="9" orientation="portrait" horizontalDpi="0" verticalDpi="0" r:id="rId1"/>
  <ignoredErrors>
    <ignoredError sqref="O91:P91 P3:Q3" numberStoredAsText="1"/>
    <ignoredError sqref="R7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180"/>
  <sheetViews>
    <sheetView topLeftCell="A31" workbookViewId="0">
      <selection activeCell="D2" sqref="D2"/>
    </sheetView>
  </sheetViews>
  <sheetFormatPr defaultColWidth="9" defaultRowHeight="18.75" x14ac:dyDescent="0.4"/>
  <cols>
    <col min="1" max="1" width="1.25" style="190" customWidth="1"/>
    <col min="2" max="2" width="2.125" style="190" customWidth="1"/>
    <col min="3" max="3" width="3.875" style="192" customWidth="1"/>
    <col min="4" max="4" width="86.75" style="193" customWidth="1"/>
    <col min="5" max="5" width="3.875" style="189" customWidth="1"/>
    <col min="6" max="6" width="9" style="190"/>
    <col min="7" max="7" width="52.125" style="191" customWidth="1"/>
    <col min="8" max="9" width="9" style="190"/>
    <col min="10" max="10" width="29.5" style="190" customWidth="1"/>
    <col min="11" max="16384" width="9" style="190"/>
  </cols>
  <sheetData>
    <row r="1" spans="3:7" ht="29.45" customHeight="1" x14ac:dyDescent="0.4">
      <c r="C1" s="265"/>
      <c r="D1" s="261" t="s">
        <v>194</v>
      </c>
    </row>
    <row r="2" spans="3:7" ht="29.45" customHeight="1" thickBot="1" x14ac:dyDescent="0.45">
      <c r="C2" s="265"/>
      <c r="D2" s="261" t="s">
        <v>179</v>
      </c>
    </row>
    <row r="3" spans="3:7" ht="15" customHeight="1" x14ac:dyDescent="0.4">
      <c r="C3" s="354" t="s">
        <v>164</v>
      </c>
      <c r="D3" s="291" t="s">
        <v>165</v>
      </c>
      <c r="G3" s="190"/>
    </row>
    <row r="4" spans="3:7" ht="15" customHeight="1" x14ac:dyDescent="0.4">
      <c r="C4" s="355"/>
      <c r="D4" s="290" t="s">
        <v>187</v>
      </c>
      <c r="G4" s="190"/>
    </row>
    <row r="5" spans="3:7" ht="15" customHeight="1" x14ac:dyDescent="0.4">
      <c r="C5" s="356" t="s">
        <v>164</v>
      </c>
      <c r="D5" s="266" t="s">
        <v>166</v>
      </c>
      <c r="G5" s="190"/>
    </row>
    <row r="6" spans="3:7" ht="15" customHeight="1" x14ac:dyDescent="0.4">
      <c r="C6" s="355"/>
      <c r="D6" s="290" t="s">
        <v>167</v>
      </c>
      <c r="G6" s="190"/>
    </row>
    <row r="7" spans="3:7" ht="15" customHeight="1" x14ac:dyDescent="0.4">
      <c r="C7" s="356" t="s">
        <v>164</v>
      </c>
      <c r="D7" s="266" t="s">
        <v>168</v>
      </c>
      <c r="G7" s="190"/>
    </row>
    <row r="8" spans="3:7" ht="15" customHeight="1" x14ac:dyDescent="0.4">
      <c r="C8" s="355"/>
      <c r="D8" s="290" t="s">
        <v>169</v>
      </c>
      <c r="G8" s="190"/>
    </row>
    <row r="9" spans="3:7" ht="15" customHeight="1" x14ac:dyDescent="0.4">
      <c r="C9" s="356" t="s">
        <v>164</v>
      </c>
      <c r="D9" s="266" t="s">
        <v>170</v>
      </c>
      <c r="G9" s="190"/>
    </row>
    <row r="10" spans="3:7" ht="15" customHeight="1" x14ac:dyDescent="0.4">
      <c r="C10" s="355"/>
      <c r="D10" s="290" t="s">
        <v>188</v>
      </c>
      <c r="G10" s="190"/>
    </row>
    <row r="11" spans="3:7" ht="15" customHeight="1" x14ac:dyDescent="0.4">
      <c r="C11" s="357"/>
      <c r="D11" s="267" t="s">
        <v>189</v>
      </c>
      <c r="G11" s="190"/>
    </row>
    <row r="12" spans="3:7" ht="15" customHeight="1" x14ac:dyDescent="0.4">
      <c r="C12" s="356" t="s">
        <v>164</v>
      </c>
      <c r="D12" s="266" t="s">
        <v>171</v>
      </c>
      <c r="G12" s="190"/>
    </row>
    <row r="13" spans="3:7" ht="15" customHeight="1" x14ac:dyDescent="0.4">
      <c r="C13" s="355"/>
      <c r="D13" s="268" t="s">
        <v>190</v>
      </c>
      <c r="G13" s="190"/>
    </row>
    <row r="14" spans="3:7" ht="15" customHeight="1" x14ac:dyDescent="0.4">
      <c r="C14" s="355"/>
      <c r="D14" s="286" t="s">
        <v>191</v>
      </c>
      <c r="G14" s="190"/>
    </row>
    <row r="15" spans="3:7" ht="15" customHeight="1" x14ac:dyDescent="0.4">
      <c r="C15" s="357"/>
      <c r="D15" s="285" t="s">
        <v>192</v>
      </c>
      <c r="G15" s="190"/>
    </row>
    <row r="16" spans="3:7" ht="15" customHeight="1" x14ac:dyDescent="0.4">
      <c r="C16" s="356" t="s">
        <v>164</v>
      </c>
      <c r="D16" s="292" t="s">
        <v>177</v>
      </c>
    </row>
    <row r="17" spans="3:4" ht="15" customHeight="1" x14ac:dyDescent="0.4">
      <c r="C17" s="355"/>
      <c r="D17" s="288" t="s">
        <v>175</v>
      </c>
    </row>
    <row r="18" spans="3:4" ht="15" customHeight="1" x14ac:dyDescent="0.4">
      <c r="C18" s="357"/>
      <c r="D18" s="287" t="s">
        <v>176</v>
      </c>
    </row>
    <row r="19" spans="3:4" ht="15" customHeight="1" x14ac:dyDescent="0.4">
      <c r="C19" s="356" t="s">
        <v>164</v>
      </c>
      <c r="D19" s="293" t="s">
        <v>182</v>
      </c>
    </row>
    <row r="20" spans="3:4" ht="15" customHeight="1" x14ac:dyDescent="0.4">
      <c r="C20" s="357"/>
      <c r="D20" s="294" t="s">
        <v>181</v>
      </c>
    </row>
    <row r="21" spans="3:4" ht="15" customHeight="1" x14ac:dyDescent="0.4">
      <c r="C21" s="356" t="s">
        <v>164</v>
      </c>
      <c r="D21" s="289" t="s">
        <v>184</v>
      </c>
    </row>
    <row r="22" spans="3:4" ht="15" customHeight="1" x14ac:dyDescent="0.4">
      <c r="C22" s="357"/>
      <c r="D22" s="339" t="s">
        <v>185</v>
      </c>
    </row>
    <row r="23" spans="3:4" ht="15" customHeight="1" x14ac:dyDescent="0.4">
      <c r="C23" s="356" t="s">
        <v>164</v>
      </c>
      <c r="D23" s="289" t="s">
        <v>207</v>
      </c>
    </row>
    <row r="24" spans="3:4" ht="15" customHeight="1" x14ac:dyDescent="0.4">
      <c r="C24" s="357"/>
      <c r="D24" s="339" t="s">
        <v>185</v>
      </c>
    </row>
    <row r="25" spans="3:4" ht="15" customHeight="1" x14ac:dyDescent="0.4">
      <c r="C25" s="358" t="s">
        <v>164</v>
      </c>
      <c r="D25" s="337" t="s">
        <v>210</v>
      </c>
    </row>
    <row r="26" spans="3:4" ht="15" customHeight="1" x14ac:dyDescent="0.4">
      <c r="C26" s="359"/>
      <c r="D26" s="338" t="s">
        <v>218</v>
      </c>
    </row>
    <row r="27" spans="3:4" ht="15" customHeight="1" x14ac:dyDescent="0.4">
      <c r="C27" s="358" t="s">
        <v>164</v>
      </c>
      <c r="D27" s="340" t="s">
        <v>212</v>
      </c>
    </row>
    <row r="28" spans="3:4" ht="15" customHeight="1" x14ac:dyDescent="0.4">
      <c r="C28" s="355"/>
      <c r="D28" s="341" t="s">
        <v>213</v>
      </c>
    </row>
    <row r="29" spans="3:4" ht="15" customHeight="1" x14ac:dyDescent="0.4">
      <c r="C29" s="355"/>
      <c r="D29" s="391" t="s">
        <v>214</v>
      </c>
    </row>
    <row r="30" spans="3:4" ht="15" customHeight="1" x14ac:dyDescent="0.4">
      <c r="C30" s="355"/>
      <c r="D30" s="341" t="s">
        <v>215</v>
      </c>
    </row>
    <row r="31" spans="3:4" ht="15" customHeight="1" x14ac:dyDescent="0.4">
      <c r="C31" s="355"/>
      <c r="D31" s="341" t="s">
        <v>216</v>
      </c>
    </row>
    <row r="32" spans="3:4" x14ac:dyDescent="0.4">
      <c r="C32" s="357"/>
      <c r="D32" s="339" t="s">
        <v>217</v>
      </c>
    </row>
    <row r="33" spans="3:4" x14ac:dyDescent="0.4">
      <c r="C33" s="356" t="s">
        <v>164</v>
      </c>
      <c r="D33" s="404" t="s">
        <v>221</v>
      </c>
    </row>
    <row r="34" spans="3:4" x14ac:dyDescent="0.4">
      <c r="C34" s="355"/>
      <c r="D34" s="405" t="s">
        <v>220</v>
      </c>
    </row>
    <row r="35" spans="3:4" x14ac:dyDescent="0.4">
      <c r="C35" s="356" t="s">
        <v>164</v>
      </c>
      <c r="D35" s="340" t="s">
        <v>225</v>
      </c>
    </row>
    <row r="36" spans="3:4" x14ac:dyDescent="0.4">
      <c r="C36" s="355"/>
      <c r="D36" s="406" t="s">
        <v>223</v>
      </c>
    </row>
    <row r="37" spans="3:4" x14ac:dyDescent="0.4">
      <c r="C37" s="355"/>
      <c r="D37" s="405" t="s">
        <v>224</v>
      </c>
    </row>
    <row r="38" spans="3:4" x14ac:dyDescent="0.4">
      <c r="C38" s="356" t="s">
        <v>164</v>
      </c>
      <c r="D38" s="340" t="s">
        <v>228</v>
      </c>
    </row>
    <row r="39" spans="3:4" x14ac:dyDescent="0.4">
      <c r="C39" s="355"/>
      <c r="D39" s="406" t="s">
        <v>229</v>
      </c>
    </row>
    <row r="40" spans="3:4" x14ac:dyDescent="0.4">
      <c r="C40" s="355"/>
      <c r="D40" s="405" t="s">
        <v>230</v>
      </c>
    </row>
    <row r="41" spans="3:4" x14ac:dyDescent="0.4">
      <c r="C41" s="356" t="s">
        <v>164</v>
      </c>
      <c r="D41" s="340" t="s">
        <v>233</v>
      </c>
    </row>
    <row r="42" spans="3:4" x14ac:dyDescent="0.4">
      <c r="C42" s="355"/>
      <c r="D42" s="405" t="s">
        <v>232</v>
      </c>
    </row>
    <row r="43" spans="3:4" x14ac:dyDescent="0.4">
      <c r="C43" s="356" t="s">
        <v>164</v>
      </c>
      <c r="D43" s="340" t="s">
        <v>235</v>
      </c>
    </row>
    <row r="44" spans="3:4" x14ac:dyDescent="0.4">
      <c r="C44" s="355"/>
      <c r="D44" s="340" t="s">
        <v>236</v>
      </c>
    </row>
    <row r="45" spans="3:4" x14ac:dyDescent="0.4">
      <c r="C45" s="355"/>
      <c r="D45" s="405" t="s">
        <v>237</v>
      </c>
    </row>
    <row r="46" spans="3:4" x14ac:dyDescent="0.4">
      <c r="C46" s="356" t="s">
        <v>164</v>
      </c>
      <c r="D46" s="340" t="s">
        <v>240</v>
      </c>
    </row>
    <row r="47" spans="3:4" x14ac:dyDescent="0.4">
      <c r="C47" s="355"/>
      <c r="D47" s="405" t="s">
        <v>241</v>
      </c>
    </row>
    <row r="48" spans="3:4" x14ac:dyDescent="0.4">
      <c r="C48" s="356" t="s">
        <v>164</v>
      </c>
      <c r="D48" s="340" t="s">
        <v>244</v>
      </c>
    </row>
    <row r="49" spans="3:4" x14ac:dyDescent="0.4">
      <c r="C49" s="355"/>
      <c r="D49" s="405" t="s">
        <v>185</v>
      </c>
    </row>
    <row r="50" spans="3:4" x14ac:dyDescent="0.4">
      <c r="C50" s="356" t="s">
        <v>164</v>
      </c>
      <c r="D50" s="340" t="s">
        <v>246</v>
      </c>
    </row>
    <row r="51" spans="3:4" ht="37.5" x14ac:dyDescent="0.4">
      <c r="C51" s="355"/>
      <c r="D51" s="413" t="s">
        <v>247</v>
      </c>
    </row>
    <row r="52" spans="3:4" x14ac:dyDescent="0.4">
      <c r="C52" s="356" t="s">
        <v>164</v>
      </c>
      <c r="D52" s="340" t="s">
        <v>249</v>
      </c>
    </row>
    <row r="53" spans="3:4" x14ac:dyDescent="0.4">
      <c r="C53" s="355"/>
      <c r="D53" s="405" t="s">
        <v>250</v>
      </c>
    </row>
    <row r="54" spans="3:4" x14ac:dyDescent="0.4">
      <c r="C54" s="356" t="s">
        <v>164</v>
      </c>
      <c r="D54" s="404" t="s">
        <v>281</v>
      </c>
    </row>
    <row r="55" spans="3:4" x14ac:dyDescent="0.4">
      <c r="C55" s="355"/>
      <c r="D55" s="405" t="s">
        <v>252</v>
      </c>
    </row>
    <row r="56" spans="3:4" x14ac:dyDescent="0.4">
      <c r="C56" s="356" t="s">
        <v>164</v>
      </c>
      <c r="D56" s="404" t="s">
        <v>282</v>
      </c>
    </row>
    <row r="57" spans="3:4" x14ac:dyDescent="0.4">
      <c r="C57" s="355"/>
      <c r="D57" s="405" t="s">
        <v>255</v>
      </c>
    </row>
    <row r="58" spans="3:4" x14ac:dyDescent="0.4">
      <c r="C58" s="356" t="s">
        <v>164</v>
      </c>
      <c r="D58" s="404" t="s">
        <v>283</v>
      </c>
    </row>
    <row r="59" spans="3:4" x14ac:dyDescent="0.4">
      <c r="C59" s="355"/>
      <c r="D59" s="405" t="s">
        <v>257</v>
      </c>
    </row>
    <row r="60" spans="3:4" x14ac:dyDescent="0.4">
      <c r="C60" s="356" t="s">
        <v>164</v>
      </c>
      <c r="D60" s="404" t="s">
        <v>284</v>
      </c>
    </row>
    <row r="61" spans="3:4" x14ac:dyDescent="0.4">
      <c r="C61" s="355"/>
      <c r="D61" s="405" t="s">
        <v>259</v>
      </c>
    </row>
    <row r="62" spans="3:4" x14ac:dyDescent="0.4">
      <c r="C62" s="356" t="s">
        <v>164</v>
      </c>
      <c r="D62" s="404" t="s">
        <v>285</v>
      </c>
    </row>
    <row r="63" spans="3:4" x14ac:dyDescent="0.4">
      <c r="C63" s="355"/>
      <c r="D63" s="340" t="s">
        <v>262</v>
      </c>
    </row>
    <row r="64" spans="3:4" x14ac:dyDescent="0.4">
      <c r="C64" s="355"/>
      <c r="D64" s="340" t="s">
        <v>263</v>
      </c>
    </row>
    <row r="65" spans="3:7" x14ac:dyDescent="0.4">
      <c r="C65" s="355"/>
      <c r="D65" s="405" t="s">
        <v>264</v>
      </c>
    </row>
    <row r="66" spans="3:7" x14ac:dyDescent="0.4">
      <c r="C66" s="356" t="s">
        <v>164</v>
      </c>
      <c r="D66" s="404" t="s">
        <v>286</v>
      </c>
    </row>
    <row r="67" spans="3:7" x14ac:dyDescent="0.4">
      <c r="C67" s="357"/>
      <c r="D67" s="405" t="s">
        <v>266</v>
      </c>
    </row>
    <row r="68" spans="3:7" x14ac:dyDescent="0.4">
      <c r="C68" s="356" t="s">
        <v>164</v>
      </c>
      <c r="D68" s="404" t="s">
        <v>287</v>
      </c>
    </row>
    <row r="69" spans="3:7" x14ac:dyDescent="0.4">
      <c r="C69" s="355"/>
      <c r="D69" s="405" t="s">
        <v>268</v>
      </c>
    </row>
    <row r="70" spans="3:7" x14ac:dyDescent="0.4">
      <c r="C70" s="356" t="s">
        <v>274</v>
      </c>
      <c r="D70" s="404" t="s">
        <v>288</v>
      </c>
    </row>
    <row r="71" spans="3:7" x14ac:dyDescent="0.4">
      <c r="C71" s="355"/>
      <c r="D71" s="406" t="s">
        <v>273</v>
      </c>
      <c r="G71" s="420"/>
    </row>
    <row r="72" spans="3:7" x14ac:dyDescent="0.4">
      <c r="C72" s="355"/>
      <c r="D72" s="340" t="s">
        <v>275</v>
      </c>
    </row>
    <row r="73" spans="3:7" x14ac:dyDescent="0.4">
      <c r="C73" s="357"/>
      <c r="D73" s="405" t="s">
        <v>276</v>
      </c>
    </row>
    <row r="74" spans="3:7" x14ac:dyDescent="0.4">
      <c r="C74" s="356" t="s">
        <v>164</v>
      </c>
      <c r="D74" s="404" t="s">
        <v>289</v>
      </c>
    </row>
    <row r="75" spans="3:7" x14ac:dyDescent="0.4">
      <c r="C75" s="355"/>
      <c r="D75" s="405" t="s">
        <v>278</v>
      </c>
    </row>
    <row r="76" spans="3:7" x14ac:dyDescent="0.4">
      <c r="C76" s="356" t="s">
        <v>164</v>
      </c>
      <c r="D76" s="427" t="s">
        <v>290</v>
      </c>
    </row>
    <row r="77" spans="3:7" x14ac:dyDescent="0.4">
      <c r="C77" s="355"/>
      <c r="D77" s="428" t="s">
        <v>280</v>
      </c>
    </row>
    <row r="78" spans="3:7" x14ac:dyDescent="0.4">
      <c r="C78" s="356" t="s">
        <v>164</v>
      </c>
      <c r="D78" s="429" t="s">
        <v>292</v>
      </c>
    </row>
    <row r="79" spans="3:7" x14ac:dyDescent="0.4">
      <c r="C79" s="357"/>
      <c r="D79" s="338" t="s">
        <v>293</v>
      </c>
    </row>
    <row r="80" spans="3:7" x14ac:dyDescent="0.4">
      <c r="C80" s="356" t="s">
        <v>164</v>
      </c>
      <c r="D80" s="429" t="s">
        <v>300</v>
      </c>
    </row>
    <row r="81" spans="3:4" x14ac:dyDescent="0.4">
      <c r="C81" s="357"/>
      <c r="D81" s="405" t="s">
        <v>295</v>
      </c>
    </row>
    <row r="82" spans="3:4" x14ac:dyDescent="0.4">
      <c r="C82" s="356" t="s">
        <v>164</v>
      </c>
      <c r="D82" s="429" t="s">
        <v>299</v>
      </c>
    </row>
    <row r="83" spans="3:4" x14ac:dyDescent="0.4">
      <c r="C83" s="355"/>
      <c r="D83" s="428" t="s">
        <v>297</v>
      </c>
    </row>
    <row r="84" spans="3:4" ht="19.5" thickBot="1" x14ac:dyDescent="0.45">
      <c r="C84" s="431"/>
      <c r="D84" s="432" t="s">
        <v>298</v>
      </c>
    </row>
    <row r="85" spans="3:4" hidden="1" x14ac:dyDescent="0.4">
      <c r="C85" s="355" t="s">
        <v>164</v>
      </c>
      <c r="D85" s="430"/>
    </row>
    <row r="86" spans="3:4" hidden="1" x14ac:dyDescent="0.4">
      <c r="C86" s="362"/>
      <c r="D86" s="396"/>
    </row>
    <row r="87" spans="3:4" hidden="1" x14ac:dyDescent="0.4">
      <c r="C87" s="360" t="s">
        <v>164</v>
      </c>
      <c r="D87" s="343"/>
    </row>
    <row r="88" spans="3:4" hidden="1" x14ac:dyDescent="0.4">
      <c r="C88" s="363"/>
      <c r="D88" s="397"/>
    </row>
    <row r="89" spans="3:4" hidden="1" x14ac:dyDescent="0.4">
      <c r="C89" s="364"/>
      <c r="D89" s="393"/>
    </row>
    <row r="90" spans="3:4" hidden="1" x14ac:dyDescent="0.4">
      <c r="C90" s="360" t="s">
        <v>164</v>
      </c>
      <c r="D90" s="344"/>
    </row>
    <row r="91" spans="3:4" hidden="1" x14ac:dyDescent="0.4">
      <c r="C91" s="360"/>
      <c r="D91" s="342"/>
    </row>
    <row r="92" spans="3:4" hidden="1" x14ac:dyDescent="0.4">
      <c r="C92" s="356" t="s">
        <v>164</v>
      </c>
      <c r="D92" s="345"/>
    </row>
    <row r="93" spans="3:4" hidden="1" x14ac:dyDescent="0.4">
      <c r="C93" s="363"/>
      <c r="D93" s="394"/>
    </row>
    <row r="94" spans="3:4" hidden="1" x14ac:dyDescent="0.4">
      <c r="C94" s="364"/>
      <c r="D94" s="398"/>
    </row>
    <row r="95" spans="3:4" hidden="1" x14ac:dyDescent="0.4">
      <c r="C95" s="357" t="s">
        <v>164</v>
      </c>
      <c r="D95" s="345"/>
    </row>
    <row r="96" spans="3:4" hidden="1" x14ac:dyDescent="0.4">
      <c r="C96" s="360"/>
      <c r="D96" s="346"/>
    </row>
    <row r="97" spans="3:4" hidden="1" x14ac:dyDescent="0.4">
      <c r="C97" s="360" t="s">
        <v>164</v>
      </c>
      <c r="D97" s="345"/>
    </row>
    <row r="98" spans="3:4" hidden="1" x14ac:dyDescent="0.4">
      <c r="C98" s="374"/>
      <c r="D98" s="346"/>
    </row>
    <row r="99" spans="3:4" hidden="1" x14ac:dyDescent="0.4">
      <c r="C99" s="360" t="s">
        <v>164</v>
      </c>
      <c r="D99" s="345"/>
    </row>
    <row r="100" spans="3:4" hidden="1" x14ac:dyDescent="0.4">
      <c r="C100" s="365"/>
      <c r="D100" s="395"/>
    </row>
    <row r="101" spans="3:4" hidden="1" x14ac:dyDescent="0.4">
      <c r="C101" s="360" t="s">
        <v>164</v>
      </c>
      <c r="D101" s="343"/>
    </row>
    <row r="102" spans="3:4" hidden="1" x14ac:dyDescent="0.4">
      <c r="C102" s="356"/>
      <c r="D102" s="342"/>
    </row>
    <row r="103" spans="3:4" hidden="1" x14ac:dyDescent="0.4">
      <c r="C103" s="360" t="s">
        <v>164</v>
      </c>
      <c r="D103" s="343"/>
    </row>
    <row r="104" spans="3:4" hidden="1" x14ac:dyDescent="0.4">
      <c r="C104" s="357"/>
      <c r="D104" s="347"/>
    </row>
    <row r="105" spans="3:4" hidden="1" x14ac:dyDescent="0.4">
      <c r="C105" s="356" t="s">
        <v>164</v>
      </c>
      <c r="D105" s="344"/>
    </row>
    <row r="106" spans="3:4" hidden="1" x14ac:dyDescent="0.4">
      <c r="C106" s="356"/>
      <c r="D106" s="342"/>
    </row>
    <row r="107" spans="3:4" hidden="1" x14ac:dyDescent="0.4">
      <c r="C107" s="357"/>
      <c r="D107" s="399"/>
    </row>
    <row r="108" spans="3:4" hidden="1" x14ac:dyDescent="0.4">
      <c r="C108" s="357" t="s">
        <v>164</v>
      </c>
      <c r="D108" s="344"/>
    </row>
    <row r="109" spans="3:4" hidden="1" x14ac:dyDescent="0.4">
      <c r="C109" s="356"/>
      <c r="D109" s="342"/>
    </row>
    <row r="110" spans="3:4" hidden="1" x14ac:dyDescent="0.4">
      <c r="C110" s="356" t="s">
        <v>164</v>
      </c>
      <c r="D110" s="343"/>
    </row>
    <row r="111" spans="3:4" hidden="1" x14ac:dyDescent="0.4">
      <c r="C111" s="363"/>
      <c r="D111" s="394"/>
    </row>
    <row r="112" spans="3:4" hidden="1" x14ac:dyDescent="0.4">
      <c r="C112" s="257"/>
      <c r="D112" s="398"/>
    </row>
    <row r="113" spans="3:4" hidden="1" x14ac:dyDescent="0.4">
      <c r="C113" s="364"/>
      <c r="D113" s="394"/>
    </row>
    <row r="114" spans="3:4" hidden="1" x14ac:dyDescent="0.4">
      <c r="C114" s="357" t="s">
        <v>164</v>
      </c>
      <c r="D114" s="343"/>
    </row>
    <row r="115" spans="3:4" hidden="1" x14ac:dyDescent="0.4">
      <c r="C115" s="360"/>
      <c r="D115" s="346"/>
    </row>
    <row r="116" spans="3:4" hidden="1" x14ac:dyDescent="0.4">
      <c r="C116" s="357" t="s">
        <v>164</v>
      </c>
      <c r="D116" s="348"/>
    </row>
    <row r="117" spans="3:4" hidden="1" x14ac:dyDescent="0.4">
      <c r="C117" s="366"/>
      <c r="D117" s="394"/>
    </row>
    <row r="118" spans="3:4" hidden="1" x14ac:dyDescent="0.4">
      <c r="C118" s="360" t="s">
        <v>164</v>
      </c>
      <c r="D118" s="343"/>
    </row>
    <row r="119" spans="3:4" hidden="1" x14ac:dyDescent="0.4">
      <c r="C119" s="258"/>
      <c r="D119" s="394"/>
    </row>
    <row r="120" spans="3:4" hidden="1" x14ac:dyDescent="0.4">
      <c r="C120" s="360" t="s">
        <v>164</v>
      </c>
      <c r="D120" s="343"/>
    </row>
    <row r="121" spans="3:4" hidden="1" x14ac:dyDescent="0.4">
      <c r="C121" s="362"/>
      <c r="D121" s="394"/>
    </row>
    <row r="122" spans="3:4" hidden="1" x14ac:dyDescent="0.4">
      <c r="C122" s="366"/>
      <c r="D122" s="394"/>
    </row>
    <row r="123" spans="3:4" hidden="1" x14ac:dyDescent="0.4">
      <c r="C123" s="258"/>
      <c r="D123" s="394"/>
    </row>
    <row r="124" spans="3:4" hidden="1" x14ac:dyDescent="0.4">
      <c r="C124" s="360" t="s">
        <v>164</v>
      </c>
      <c r="D124" s="343"/>
    </row>
    <row r="125" spans="3:4" hidden="1" x14ac:dyDescent="0.4">
      <c r="C125" s="257"/>
      <c r="D125" s="342"/>
    </row>
    <row r="126" spans="3:4" hidden="1" x14ac:dyDescent="0.4">
      <c r="C126" s="360" t="s">
        <v>164</v>
      </c>
      <c r="D126" s="345"/>
    </row>
    <row r="127" spans="3:4" hidden="1" x14ac:dyDescent="0.4">
      <c r="C127" s="356"/>
      <c r="D127" s="342"/>
    </row>
    <row r="128" spans="3:4" hidden="1" x14ac:dyDescent="0.4">
      <c r="C128" s="360" t="s">
        <v>164</v>
      </c>
      <c r="D128" s="345"/>
    </row>
    <row r="129" spans="3:4" hidden="1" x14ac:dyDescent="0.4">
      <c r="C129" s="258"/>
      <c r="D129" s="349"/>
    </row>
    <row r="130" spans="3:4" hidden="1" x14ac:dyDescent="0.4">
      <c r="C130" s="367" t="s">
        <v>164</v>
      </c>
      <c r="D130" s="345"/>
    </row>
    <row r="131" spans="3:4" hidden="1" x14ac:dyDescent="0.4">
      <c r="C131" s="368"/>
      <c r="D131" s="350"/>
    </row>
    <row r="132" spans="3:4" hidden="1" x14ac:dyDescent="0.4">
      <c r="C132" s="369" t="s">
        <v>164</v>
      </c>
      <c r="D132" s="351"/>
    </row>
    <row r="133" spans="3:4" hidden="1" x14ac:dyDescent="0.4">
      <c r="C133" s="259"/>
      <c r="D133" s="346"/>
    </row>
    <row r="134" spans="3:4" hidden="1" x14ac:dyDescent="0.4">
      <c r="C134" s="367" t="s">
        <v>164</v>
      </c>
      <c r="D134" s="345"/>
    </row>
    <row r="135" spans="3:4" hidden="1" x14ac:dyDescent="0.4">
      <c r="C135" s="368"/>
      <c r="D135" s="350"/>
    </row>
    <row r="136" spans="3:4" hidden="1" x14ac:dyDescent="0.4">
      <c r="C136" s="367" t="s">
        <v>164</v>
      </c>
      <c r="D136" s="345"/>
    </row>
    <row r="137" spans="3:4" hidden="1" x14ac:dyDescent="0.4">
      <c r="C137" s="362"/>
      <c r="D137" s="349"/>
    </row>
    <row r="138" spans="3:4" hidden="1" x14ac:dyDescent="0.4">
      <c r="C138" s="367" t="s">
        <v>164</v>
      </c>
      <c r="D138" s="345"/>
    </row>
    <row r="139" spans="3:4" hidden="1" x14ac:dyDescent="0.4">
      <c r="C139" s="262"/>
      <c r="D139" s="399"/>
    </row>
    <row r="140" spans="3:4" hidden="1" x14ac:dyDescent="0.4">
      <c r="C140" s="367" t="s">
        <v>164</v>
      </c>
      <c r="D140" s="345"/>
    </row>
    <row r="141" spans="3:4" hidden="1" x14ac:dyDescent="0.4">
      <c r="C141" s="369"/>
      <c r="D141" s="349"/>
    </row>
    <row r="142" spans="3:4" hidden="1" x14ac:dyDescent="0.4">
      <c r="C142" s="367" t="s">
        <v>164</v>
      </c>
      <c r="D142" s="343"/>
    </row>
    <row r="143" spans="3:4" hidden="1" x14ac:dyDescent="0.4">
      <c r="C143" s="360"/>
      <c r="D143" s="400"/>
    </row>
    <row r="144" spans="3:4" hidden="1" x14ac:dyDescent="0.4">
      <c r="C144" s="369" t="s">
        <v>164</v>
      </c>
      <c r="D144" s="343"/>
    </row>
    <row r="145" spans="3:4" hidden="1" x14ac:dyDescent="0.4">
      <c r="C145" s="259"/>
      <c r="D145" s="394"/>
    </row>
    <row r="146" spans="3:4" hidden="1" x14ac:dyDescent="0.4">
      <c r="C146" s="361" t="s">
        <v>164</v>
      </c>
      <c r="D146" s="345"/>
    </row>
    <row r="147" spans="3:4" hidden="1" x14ac:dyDescent="0.4">
      <c r="C147" s="356"/>
      <c r="D147" s="401"/>
    </row>
    <row r="148" spans="3:4" hidden="1" x14ac:dyDescent="0.4">
      <c r="C148" s="355"/>
      <c r="D148" s="401"/>
    </row>
    <row r="149" spans="3:4" hidden="1" x14ac:dyDescent="0.4">
      <c r="C149" s="357"/>
      <c r="D149" s="401"/>
    </row>
    <row r="150" spans="3:4" hidden="1" x14ac:dyDescent="0.4">
      <c r="C150" s="368" t="s">
        <v>164</v>
      </c>
      <c r="D150" s="345"/>
    </row>
    <row r="151" spans="3:4" hidden="1" x14ac:dyDescent="0.4">
      <c r="C151" s="362"/>
      <c r="D151" s="401"/>
    </row>
    <row r="152" spans="3:4" hidden="1" x14ac:dyDescent="0.4">
      <c r="C152" s="367" t="s">
        <v>164</v>
      </c>
      <c r="D152" s="345"/>
    </row>
    <row r="153" spans="3:4" hidden="1" x14ac:dyDescent="0.4">
      <c r="C153" s="262"/>
      <c r="D153" s="400"/>
    </row>
    <row r="154" spans="3:4" hidden="1" x14ac:dyDescent="0.4">
      <c r="C154" s="367" t="s">
        <v>164</v>
      </c>
      <c r="D154" s="345"/>
    </row>
    <row r="155" spans="3:4" hidden="1" x14ac:dyDescent="0.4">
      <c r="C155" s="367"/>
      <c r="D155" s="346"/>
    </row>
    <row r="156" spans="3:4" ht="19.5" hidden="1" x14ac:dyDescent="0.4">
      <c r="C156" s="370" t="s">
        <v>164</v>
      </c>
      <c r="D156" s="352"/>
    </row>
    <row r="157" spans="3:4" ht="19.5" hidden="1" x14ac:dyDescent="0.4">
      <c r="C157" s="371"/>
      <c r="D157" s="394"/>
    </row>
    <row r="158" spans="3:4" ht="19.5" hidden="1" x14ac:dyDescent="0.4">
      <c r="C158" s="372" t="s">
        <v>164</v>
      </c>
      <c r="D158" s="351"/>
    </row>
    <row r="159" spans="3:4" ht="19.5" hidden="1" x14ac:dyDescent="0.4">
      <c r="C159" s="263"/>
      <c r="D159" s="353"/>
    </row>
    <row r="160" spans="3:4" ht="19.5" hidden="1" x14ac:dyDescent="0.4">
      <c r="C160" s="373" t="s">
        <v>164</v>
      </c>
      <c r="D160" s="345"/>
    </row>
    <row r="161" spans="3:4" ht="19.5" hidden="1" x14ac:dyDescent="0.4">
      <c r="C161" s="372"/>
      <c r="D161" s="400"/>
    </row>
    <row r="162" spans="3:4" ht="19.5" hidden="1" x14ac:dyDescent="0.4">
      <c r="C162" s="373" t="s">
        <v>164</v>
      </c>
      <c r="D162" s="345"/>
    </row>
    <row r="163" spans="3:4" ht="19.5" hidden="1" x14ac:dyDescent="0.4">
      <c r="C163" s="371"/>
      <c r="D163" s="349"/>
    </row>
    <row r="164" spans="3:4" ht="19.5" hidden="1" x14ac:dyDescent="0.4">
      <c r="C164" s="373" t="s">
        <v>164</v>
      </c>
      <c r="D164" s="345"/>
    </row>
    <row r="165" spans="3:4" ht="19.5" hidden="1" x14ac:dyDescent="0.4">
      <c r="C165" s="264"/>
      <c r="D165" s="400"/>
    </row>
    <row r="166" spans="3:4" ht="19.5" hidden="1" x14ac:dyDescent="0.4">
      <c r="C166" s="373" t="s">
        <v>164</v>
      </c>
      <c r="D166" s="345"/>
    </row>
    <row r="167" spans="3:4" ht="19.5" hidden="1" x14ac:dyDescent="0.4">
      <c r="C167" s="373"/>
      <c r="D167" s="402"/>
    </row>
    <row r="168" spans="3:4" ht="19.5" hidden="1" x14ac:dyDescent="0.4">
      <c r="C168" s="370" t="s">
        <v>164</v>
      </c>
      <c r="D168" s="352"/>
    </row>
    <row r="169" spans="3:4" ht="19.5" hidden="1" x14ac:dyDescent="0.4">
      <c r="C169" s="371"/>
      <c r="D169" s="394"/>
    </row>
    <row r="170" spans="3:4" ht="19.5" hidden="1" x14ac:dyDescent="0.4">
      <c r="C170" s="372" t="s">
        <v>164</v>
      </c>
      <c r="D170" s="351"/>
    </row>
    <row r="171" spans="3:4" ht="19.5" hidden="1" x14ac:dyDescent="0.4">
      <c r="C171" s="263"/>
      <c r="D171" s="346"/>
    </row>
    <row r="172" spans="3:4" ht="19.5" hidden="1" x14ac:dyDescent="0.4">
      <c r="C172" s="373" t="s">
        <v>164</v>
      </c>
      <c r="D172" s="345"/>
    </row>
    <row r="173" spans="3:4" ht="19.5" hidden="1" x14ac:dyDescent="0.4">
      <c r="C173" s="372"/>
      <c r="D173" s="349"/>
    </row>
    <row r="174" spans="3:4" ht="19.5" hidden="1" x14ac:dyDescent="0.4">
      <c r="C174" s="373" t="s">
        <v>164</v>
      </c>
      <c r="D174" s="345"/>
    </row>
    <row r="175" spans="3:4" ht="19.5" hidden="1" x14ac:dyDescent="0.4">
      <c r="C175" s="371"/>
      <c r="D175" s="394"/>
    </row>
    <row r="176" spans="3:4" ht="19.5" hidden="1" x14ac:dyDescent="0.4">
      <c r="C176" s="373" t="s">
        <v>164</v>
      </c>
      <c r="D176" s="345"/>
    </row>
    <row r="177" spans="3:4" ht="19.5" hidden="1" x14ac:dyDescent="0.4">
      <c r="C177" s="264"/>
      <c r="D177" s="401"/>
    </row>
    <row r="178" spans="3:4" ht="19.5" hidden="1" x14ac:dyDescent="0.4">
      <c r="C178" s="373" t="s">
        <v>164</v>
      </c>
      <c r="D178" s="345"/>
    </row>
    <row r="179" spans="3:4" ht="19.5" hidden="1" x14ac:dyDescent="0.4">
      <c r="C179" s="372"/>
      <c r="D179" s="401"/>
    </row>
    <row r="180" spans="3:4" ht="19.5" hidden="1" thickBot="1" x14ac:dyDescent="0.45">
      <c r="C180" s="260"/>
      <c r="D180" s="403"/>
    </row>
  </sheetData>
  <protectedRanges>
    <protectedRange sqref="D13:D15" name="範囲1" securityDescriptor=""/>
  </protectedRanges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相談会集計</vt:lpstr>
      <vt:lpstr>相談会属性</vt:lpstr>
      <vt:lpstr>特記事項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宇田川力</dc:creator>
  <cp:lastModifiedBy>宇田川力</cp:lastModifiedBy>
  <dcterms:created xsi:type="dcterms:W3CDTF">2019-07-16T04:09:50Z</dcterms:created>
  <dcterms:modified xsi:type="dcterms:W3CDTF">2020-02-28T10:25:13Z</dcterms:modified>
</cp:coreProperties>
</file>