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力\Documents\パソコンクラブ\年度別集計\2020年度\"/>
    </mc:Choice>
  </mc:AlternateContent>
  <bookViews>
    <workbookView xWindow="0" yWindow="0" windowWidth="20490" windowHeight="7530"/>
  </bookViews>
  <sheets>
    <sheet name="相談会集計" sheetId="1" r:id="rId1"/>
    <sheet name="相談会属性" sheetId="2" r:id="rId2"/>
    <sheet name="特記事項" sheetId="3" r:id="rId3"/>
  </sheets>
  <definedNames>
    <definedName name="_xlnm._FilterDatabase" localSheetId="0" hidden="1">相談会集計!$A$2:$V$79</definedName>
    <definedName name="_xlnm._FilterDatabase" localSheetId="1" hidden="1">相談会属性!$B$1:$T$77</definedName>
    <definedName name="_xlnm.Print_Area" localSheetId="0">相談会集計!$B$1:$U$103</definedName>
    <definedName name="_xlnm.Print_Area" localSheetId="1">相談会属性!$C$1:$T$139</definedName>
  </definedNames>
  <calcPr calcId="162913"/>
</workbook>
</file>

<file path=xl/calcChain.xml><?xml version="1.0" encoding="utf-8"?>
<calcChain xmlns="http://schemas.openxmlformats.org/spreadsheetml/2006/main">
  <c r="S90" i="2" l="1"/>
  <c r="R90" i="2"/>
  <c r="Q90" i="2"/>
  <c r="P90" i="2"/>
  <c r="O90" i="2"/>
  <c r="N90" i="2"/>
  <c r="L90" i="2"/>
  <c r="K90" i="2"/>
  <c r="J90" i="2"/>
  <c r="I90" i="2"/>
  <c r="H90" i="2"/>
  <c r="T76" i="2"/>
  <c r="S76" i="2"/>
  <c r="R91" i="2" s="1"/>
  <c r="R76" i="2"/>
  <c r="Q76" i="2"/>
  <c r="P91" i="2" s="1"/>
  <c r="P76" i="2"/>
  <c r="O76" i="2"/>
  <c r="N91" i="2" s="1"/>
  <c r="N76" i="2"/>
  <c r="N77" i="2" s="1"/>
  <c r="M76" i="2"/>
  <c r="L76" i="2"/>
  <c r="K76" i="2"/>
  <c r="K91" i="2" s="1"/>
  <c r="J76" i="2"/>
  <c r="I76" i="2"/>
  <c r="I91" i="2" s="1"/>
  <c r="H76" i="2"/>
  <c r="G76" i="2"/>
  <c r="E91" i="2" s="1"/>
  <c r="F76" i="2"/>
  <c r="C76" i="2"/>
  <c r="E75" i="2"/>
  <c r="C75" i="2"/>
  <c r="A75" i="2"/>
  <c r="E74" i="2"/>
  <c r="C74" i="2"/>
  <c r="A74" i="2"/>
  <c r="E73" i="2"/>
  <c r="C73" i="2"/>
  <c r="A73" i="2"/>
  <c r="E72" i="2"/>
  <c r="C72" i="2"/>
  <c r="A72" i="2"/>
  <c r="E71" i="2"/>
  <c r="C71" i="2"/>
  <c r="A71" i="2"/>
  <c r="E70" i="2"/>
  <c r="C70" i="2"/>
  <c r="A70" i="2"/>
  <c r="E69" i="2"/>
  <c r="C69" i="2"/>
  <c r="A69" i="2"/>
  <c r="E68" i="2"/>
  <c r="C68" i="2"/>
  <c r="A68" i="2"/>
  <c r="E67" i="2"/>
  <c r="C67" i="2"/>
  <c r="A67" i="2"/>
  <c r="E66" i="2"/>
  <c r="C66" i="2"/>
  <c r="A66" i="2"/>
  <c r="E65" i="2"/>
  <c r="C65" i="2"/>
  <c r="A65" i="2"/>
  <c r="E64" i="2"/>
  <c r="C64" i="2"/>
  <c r="A64" i="2"/>
  <c r="E63" i="2"/>
  <c r="C63" i="2"/>
  <c r="A63" i="2"/>
  <c r="E62" i="2"/>
  <c r="C62" i="2"/>
  <c r="A62" i="2"/>
  <c r="E61" i="2"/>
  <c r="C61" i="2"/>
  <c r="A61" i="2"/>
  <c r="E60" i="2"/>
  <c r="C60" i="2"/>
  <c r="A60" i="2"/>
  <c r="E59" i="2"/>
  <c r="C59" i="2"/>
  <c r="A59" i="2"/>
  <c r="E58" i="2"/>
  <c r="C58" i="2"/>
  <c r="A58" i="2"/>
  <c r="N116" i="2" s="1"/>
  <c r="N117" i="2" s="1"/>
  <c r="E57" i="2"/>
  <c r="C57" i="2"/>
  <c r="A57" i="2"/>
  <c r="E56" i="2"/>
  <c r="C56" i="2"/>
  <c r="A56" i="2"/>
  <c r="E55" i="2"/>
  <c r="C55" i="2"/>
  <c r="A55" i="2"/>
  <c r="E54" i="2"/>
  <c r="C54" i="2"/>
  <c r="A54" i="2"/>
  <c r="E53" i="2"/>
  <c r="C53" i="2"/>
  <c r="A53" i="2"/>
  <c r="M114" i="2" s="1"/>
  <c r="E52" i="2"/>
  <c r="C52" i="2"/>
  <c r="A52" i="2"/>
  <c r="E51" i="2"/>
  <c r="C51" i="2"/>
  <c r="A51" i="2"/>
  <c r="E50" i="2"/>
  <c r="C50" i="2"/>
  <c r="A50" i="2"/>
  <c r="E49" i="2"/>
  <c r="C49" i="2"/>
  <c r="A49" i="2"/>
  <c r="E48" i="2"/>
  <c r="C48" i="2"/>
  <c r="A48" i="2"/>
  <c r="E47" i="2"/>
  <c r="C47" i="2"/>
  <c r="A47" i="2"/>
  <c r="L114" i="2" s="1"/>
  <c r="E46" i="2"/>
  <c r="C46" i="2"/>
  <c r="A46" i="2"/>
  <c r="L116" i="2" s="1"/>
  <c r="E45" i="2"/>
  <c r="C45" i="2"/>
  <c r="A45" i="2"/>
  <c r="E44" i="2"/>
  <c r="C44" i="2"/>
  <c r="A44" i="2"/>
  <c r="E43" i="2"/>
  <c r="C43" i="2"/>
  <c r="A43" i="2"/>
  <c r="E42" i="2"/>
  <c r="C42" i="2"/>
  <c r="A42" i="2"/>
  <c r="E41" i="2"/>
  <c r="C41" i="2"/>
  <c r="A41" i="2"/>
  <c r="K114" i="2" s="1"/>
  <c r="E40" i="2"/>
  <c r="C40" i="2"/>
  <c r="A40" i="2"/>
  <c r="K116" i="2" s="1"/>
  <c r="E39" i="2"/>
  <c r="C39" i="2"/>
  <c r="A39" i="2"/>
  <c r="E38" i="2"/>
  <c r="C38" i="2"/>
  <c r="A38" i="2"/>
  <c r="E37" i="2"/>
  <c r="C37" i="2"/>
  <c r="A37" i="2"/>
  <c r="E36" i="2"/>
  <c r="C36" i="2"/>
  <c r="A36" i="2"/>
  <c r="E35" i="2"/>
  <c r="C35" i="2"/>
  <c r="A35" i="2"/>
  <c r="J114" i="2" s="1"/>
  <c r="E34" i="2"/>
  <c r="C34" i="2"/>
  <c r="A34" i="2"/>
  <c r="J116" i="2" s="1"/>
  <c r="E33" i="2"/>
  <c r="C33" i="2"/>
  <c r="A33" i="2"/>
  <c r="E32" i="2"/>
  <c r="C32" i="2"/>
  <c r="A32" i="2"/>
  <c r="E31" i="2"/>
  <c r="C31" i="2"/>
  <c r="A31" i="2"/>
  <c r="E30" i="2"/>
  <c r="C30" i="2"/>
  <c r="A30" i="2"/>
  <c r="E29" i="2"/>
  <c r="C29" i="2"/>
  <c r="A29" i="2"/>
  <c r="E28" i="2"/>
  <c r="C28" i="2"/>
  <c r="A28" i="2"/>
  <c r="E27" i="2"/>
  <c r="C27" i="2"/>
  <c r="A27" i="2"/>
  <c r="E26" i="2"/>
  <c r="C26" i="2"/>
  <c r="A26" i="2"/>
  <c r="E25" i="2"/>
  <c r="C25" i="2"/>
  <c r="A25" i="2"/>
  <c r="E24" i="2"/>
  <c r="C24" i="2"/>
  <c r="A24" i="2"/>
  <c r="E23" i="2"/>
  <c r="C23" i="2"/>
  <c r="A23" i="2"/>
  <c r="E22" i="2"/>
  <c r="C22" i="2"/>
  <c r="A22" i="2"/>
  <c r="E21" i="2"/>
  <c r="C21" i="2"/>
  <c r="A21" i="2"/>
  <c r="E20" i="2"/>
  <c r="C20" i="2"/>
  <c r="A20" i="2"/>
  <c r="E19" i="2"/>
  <c r="C19" i="2"/>
  <c r="A19" i="2"/>
  <c r="E18" i="2"/>
  <c r="C18" i="2"/>
  <c r="A18" i="2"/>
  <c r="E17" i="2"/>
  <c r="C17" i="2"/>
  <c r="A17" i="2"/>
  <c r="E16" i="2"/>
  <c r="C16" i="2"/>
  <c r="A16" i="2"/>
  <c r="E15" i="2"/>
  <c r="C15" i="2"/>
  <c r="A15" i="2"/>
  <c r="E14" i="2"/>
  <c r="C14" i="2"/>
  <c r="A14" i="2"/>
  <c r="E13" i="2"/>
  <c r="C13" i="2"/>
  <c r="A13" i="2"/>
  <c r="E12" i="2"/>
  <c r="C12" i="2"/>
  <c r="A12" i="2"/>
  <c r="E11" i="2"/>
  <c r="C11" i="2"/>
  <c r="A11" i="2"/>
  <c r="E10" i="2"/>
  <c r="C10" i="2"/>
  <c r="A10" i="2"/>
  <c r="E9" i="2"/>
  <c r="C9" i="2"/>
  <c r="A9" i="2"/>
  <c r="E8" i="2"/>
  <c r="C8" i="2"/>
  <c r="A8" i="2"/>
  <c r="E7" i="2"/>
  <c r="C7" i="2"/>
  <c r="A7" i="2"/>
  <c r="E6" i="2"/>
  <c r="C6" i="2"/>
  <c r="A6" i="2"/>
  <c r="E5" i="2"/>
  <c r="C5"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A5" i="2"/>
  <c r="E4" i="2"/>
  <c r="C4" i="2"/>
  <c r="A4" i="2"/>
  <c r="U78" i="1"/>
  <c r="T79" i="1" s="1"/>
  <c r="T78" i="1"/>
  <c r="S78" i="1"/>
  <c r="S79" i="1" s="1"/>
  <c r="R78" i="1"/>
  <c r="Q78" i="1"/>
  <c r="Q79" i="1" s="1"/>
  <c r="P78" i="1"/>
  <c r="O78" i="1"/>
  <c r="O79" i="1" s="1"/>
  <c r="N78" i="1"/>
  <c r="M78" i="1"/>
  <c r="M79" i="1" s="1"/>
  <c r="L78" i="1"/>
  <c r="K78" i="1"/>
  <c r="K79" i="1" s="1"/>
  <c r="J78" i="1"/>
  <c r="I78" i="1"/>
  <c r="I79" i="1" s="1"/>
  <c r="H78" i="1"/>
  <c r="G78" i="1"/>
  <c r="G79" i="1" s="1"/>
  <c r="F78" i="1"/>
  <c r="F79" i="1" s="1"/>
  <c r="E78" i="1"/>
  <c r="B78" i="1"/>
  <c r="C77" i="1"/>
  <c r="C75" i="1"/>
  <c r="D75" i="2" s="1"/>
  <c r="C74" i="1"/>
  <c r="C73" i="1"/>
  <c r="D73" i="2" s="1"/>
  <c r="C72" i="1"/>
  <c r="C71" i="1"/>
  <c r="D71" i="2" s="1"/>
  <c r="C70" i="1"/>
  <c r="C69" i="1"/>
  <c r="D69" i="2" s="1"/>
  <c r="C68" i="1"/>
  <c r="C67" i="1"/>
  <c r="D67" i="2" s="1"/>
  <c r="C66" i="1"/>
  <c r="C65" i="1"/>
  <c r="D65" i="2" s="1"/>
  <c r="C64" i="1"/>
  <c r="C63" i="1"/>
  <c r="D63" i="2" s="1"/>
  <c r="C62" i="1"/>
  <c r="C61" i="1"/>
  <c r="D61" i="2" s="1"/>
  <c r="C60" i="1"/>
  <c r="C59" i="1"/>
  <c r="D59" i="2" s="1"/>
  <c r="C58" i="1"/>
  <c r="D58" i="2" s="1"/>
  <c r="C57" i="1"/>
  <c r="D57" i="2" s="1"/>
  <c r="C56" i="1"/>
  <c r="AC56" i="1" s="1"/>
  <c r="C55" i="1"/>
  <c r="D55" i="2" s="1"/>
  <c r="C54" i="1"/>
  <c r="AC54" i="1" s="1"/>
  <c r="C53" i="1"/>
  <c r="D53" i="2" s="1"/>
  <c r="C52" i="1"/>
  <c r="AC52" i="1" s="1"/>
  <c r="C51" i="1"/>
  <c r="D51" i="2" s="1"/>
  <c r="C50" i="1"/>
  <c r="AC50" i="1" s="1"/>
  <c r="C49" i="1"/>
  <c r="D49" i="2" s="1"/>
  <c r="C48" i="1"/>
  <c r="AC48" i="1" s="1"/>
  <c r="C47" i="1"/>
  <c r="D47" i="2" s="1"/>
  <c r="C46" i="1"/>
  <c r="AC46" i="1" s="1"/>
  <c r="C45" i="1"/>
  <c r="D45" i="2" s="1"/>
  <c r="C44" i="1"/>
  <c r="AC44" i="1" s="1"/>
  <c r="C43" i="1"/>
  <c r="D43" i="2" s="1"/>
  <c r="C42" i="1"/>
  <c r="AC42" i="1" s="1"/>
  <c r="C41" i="1"/>
  <c r="D41" i="2" s="1"/>
  <c r="C40" i="1"/>
  <c r="AC40" i="1" s="1"/>
  <c r="C39" i="1"/>
  <c r="D39" i="2" s="1"/>
  <c r="C38" i="1"/>
  <c r="AC38" i="1" s="1"/>
  <c r="C37" i="1"/>
  <c r="D37" i="2" s="1"/>
  <c r="C36" i="1"/>
  <c r="AC36" i="1" s="1"/>
  <c r="C35" i="1"/>
  <c r="D35" i="2" s="1"/>
  <c r="C34" i="1"/>
  <c r="AC34" i="1" s="1"/>
  <c r="C33" i="1"/>
  <c r="D33" i="2" s="1"/>
  <c r="C32" i="1"/>
  <c r="AC32" i="1" s="1"/>
  <c r="C31" i="1"/>
  <c r="D31" i="2" s="1"/>
  <c r="C30" i="1"/>
  <c r="AC30" i="1" s="1"/>
  <c r="C29" i="1"/>
  <c r="D29" i="2" s="1"/>
  <c r="C28" i="1"/>
  <c r="D28" i="2" s="1"/>
  <c r="C27" i="1"/>
  <c r="C26" i="1"/>
  <c r="D26" i="2" s="1"/>
  <c r="C25" i="1"/>
  <c r="C24" i="1"/>
  <c r="D24" i="2" s="1"/>
  <c r="C23" i="1"/>
  <c r="C22" i="1"/>
  <c r="D22" i="2" s="1"/>
  <c r="C21" i="1"/>
  <c r="C20" i="1"/>
  <c r="D20" i="2" s="1"/>
  <c r="C19" i="1"/>
  <c r="C18" i="1"/>
  <c r="D18" i="2" s="1"/>
  <c r="C17" i="1"/>
  <c r="C16" i="1"/>
  <c r="D16" i="2" s="1"/>
  <c r="AC15" i="1"/>
  <c r="AA15" i="1"/>
  <c r="C15" i="1"/>
  <c r="C14" i="1"/>
  <c r="D14" i="2" s="1"/>
  <c r="AC13" i="1"/>
  <c r="AA13" i="1"/>
  <c r="C13" i="1"/>
  <c r="C12" i="1"/>
  <c r="D12" i="2" s="1"/>
  <c r="AC11" i="1"/>
  <c r="AA11" i="1"/>
  <c r="C11" i="1"/>
  <c r="C10" i="1"/>
  <c r="D10" i="2" s="1"/>
  <c r="AC9" i="1"/>
  <c r="AA9" i="1"/>
  <c r="C9" i="1"/>
  <c r="C8" i="1"/>
  <c r="D8" i="2" s="1"/>
  <c r="AC7" i="1"/>
  <c r="AA7" i="1"/>
  <c r="C7" i="1"/>
  <c r="C6" i="1"/>
  <c r="D6" i="2" s="1"/>
  <c r="AC5" i="1"/>
  <c r="AA5" i="1"/>
  <c r="C5"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C4" i="1"/>
  <c r="AC3" i="1"/>
  <c r="AC75" i="1" s="1"/>
  <c r="AB3" i="1"/>
  <c r="AA3" i="1"/>
  <c r="AA75" i="1" s="1"/>
  <c r="AB74" i="1" l="1"/>
  <c r="AB72" i="1"/>
  <c r="AB70" i="1"/>
  <c r="AB68" i="1"/>
  <c r="AB66" i="1"/>
  <c r="AB64" i="1"/>
  <c r="AB62" i="1"/>
  <c r="AB60" i="1"/>
  <c r="AB58" i="1"/>
  <c r="O84" i="2"/>
  <c r="K84" i="2"/>
  <c r="D4" i="2"/>
  <c r="G84" i="2"/>
  <c r="S84" i="2" s="1"/>
  <c r="AC4" i="1"/>
  <c r="AA4" i="1"/>
  <c r="AB4" i="1"/>
  <c r="AB5" i="1"/>
  <c r="AB7" i="1"/>
  <c r="AB9" i="1"/>
  <c r="AB11" i="1"/>
  <c r="AB13" i="1"/>
  <c r="AB15" i="1"/>
  <c r="AB17" i="1"/>
  <c r="AB19" i="1"/>
  <c r="AB21" i="1"/>
  <c r="AB23" i="1"/>
  <c r="AB25" i="1"/>
  <c r="AB27" i="1"/>
  <c r="AB6" i="1"/>
  <c r="AB8" i="1"/>
  <c r="AB12" i="1"/>
  <c r="AB16" i="1"/>
  <c r="AA17" i="1"/>
  <c r="AC17" i="1"/>
  <c r="AB18" i="1"/>
  <c r="AA19" i="1"/>
  <c r="AC19" i="1"/>
  <c r="AB20" i="1"/>
  <c r="AA21" i="1"/>
  <c r="AC21" i="1"/>
  <c r="AB22" i="1"/>
  <c r="AA23" i="1"/>
  <c r="AC23" i="1"/>
  <c r="AB24" i="1"/>
  <c r="AA25" i="1"/>
  <c r="AC25" i="1"/>
  <c r="AB26" i="1"/>
  <c r="AA27" i="1"/>
  <c r="AC27" i="1"/>
  <c r="AB28" i="1"/>
  <c r="AA29" i="1"/>
  <c r="AC29" i="1"/>
  <c r="AB30" i="1"/>
  <c r="AA31" i="1"/>
  <c r="AC31" i="1"/>
  <c r="AB32" i="1"/>
  <c r="AA33" i="1"/>
  <c r="AC33" i="1"/>
  <c r="AB34" i="1"/>
  <c r="AA35" i="1"/>
  <c r="AC35" i="1"/>
  <c r="AB36" i="1"/>
  <c r="AA37" i="1"/>
  <c r="AC37" i="1"/>
  <c r="AB38" i="1"/>
  <c r="AA39" i="1"/>
  <c r="AC39" i="1"/>
  <c r="AB40" i="1"/>
  <c r="AA41" i="1"/>
  <c r="AC41" i="1"/>
  <c r="AB42" i="1"/>
  <c r="AA43" i="1"/>
  <c r="AC43" i="1"/>
  <c r="AB44" i="1"/>
  <c r="AA45" i="1"/>
  <c r="AC45" i="1"/>
  <c r="AB46" i="1"/>
  <c r="AA47" i="1"/>
  <c r="AC47" i="1"/>
  <c r="AB48" i="1"/>
  <c r="AA49" i="1"/>
  <c r="AC49" i="1"/>
  <c r="AB50" i="1"/>
  <c r="AA51" i="1"/>
  <c r="AC51" i="1"/>
  <c r="AB52" i="1"/>
  <c r="AA53" i="1"/>
  <c r="AC53" i="1"/>
  <c r="AB54" i="1"/>
  <c r="AA55" i="1"/>
  <c r="AC55" i="1"/>
  <c r="AB56" i="1"/>
  <c r="AA57" i="1"/>
  <c r="AC57" i="1"/>
  <c r="AC59" i="1"/>
  <c r="AC61" i="1"/>
  <c r="AC63" i="1"/>
  <c r="AC65" i="1"/>
  <c r="AC67" i="1"/>
  <c r="AC69" i="1"/>
  <c r="AC71" i="1"/>
  <c r="AC73" i="1"/>
  <c r="J79" i="1"/>
  <c r="N79" i="1"/>
  <c r="R79" i="1"/>
  <c r="D5" i="2"/>
  <c r="D7" i="2"/>
  <c r="D9" i="2"/>
  <c r="D11" i="2"/>
  <c r="D13" i="2"/>
  <c r="D15" i="2"/>
  <c r="D17" i="2"/>
  <c r="D19" i="2"/>
  <c r="D21" i="2"/>
  <c r="D23" i="2"/>
  <c r="D25" i="2"/>
  <c r="D27" i="2"/>
  <c r="D30" i="2"/>
  <c r="D32" i="2"/>
  <c r="D34" i="2"/>
  <c r="J117" i="2"/>
  <c r="Q114" i="2"/>
  <c r="D36" i="2"/>
  <c r="D38" i="2"/>
  <c r="D40" i="2"/>
  <c r="D42" i="2"/>
  <c r="D44" i="2"/>
  <c r="D46" i="2"/>
  <c r="D48" i="2"/>
  <c r="D50" i="2"/>
  <c r="D52" i="2"/>
  <c r="D54" i="2"/>
  <c r="D56" i="2"/>
  <c r="AB10" i="1"/>
  <c r="AB14" i="1"/>
  <c r="AA6" i="1"/>
  <c r="AC6" i="1"/>
  <c r="AA8" i="1"/>
  <c r="AC8" i="1"/>
  <c r="AA10" i="1"/>
  <c r="AC10" i="1"/>
  <c r="AA12" i="1"/>
  <c r="AC12" i="1"/>
  <c r="AA14" i="1"/>
  <c r="AC14" i="1"/>
  <c r="AA16" i="1"/>
  <c r="AC16" i="1"/>
  <c r="AA18" i="1"/>
  <c r="AC18" i="1"/>
  <c r="AA20" i="1"/>
  <c r="AC20" i="1"/>
  <c r="AA22" i="1"/>
  <c r="AC22" i="1"/>
  <c r="AA24" i="1"/>
  <c r="AC24" i="1"/>
  <c r="AA26" i="1"/>
  <c r="AC26" i="1"/>
  <c r="AA28" i="1"/>
  <c r="AC28" i="1"/>
  <c r="AB29" i="1"/>
  <c r="AA30" i="1"/>
  <c r="AB31" i="1"/>
  <c r="AA32" i="1"/>
  <c r="AB33" i="1"/>
  <c r="AA34" i="1"/>
  <c r="AB35" i="1"/>
  <c r="AA36" i="1"/>
  <c r="AB37" i="1"/>
  <c r="AA38" i="1"/>
  <c r="AB39" i="1"/>
  <c r="AA40" i="1"/>
  <c r="AB41" i="1"/>
  <c r="AA42" i="1"/>
  <c r="AB43" i="1"/>
  <c r="AA44" i="1"/>
  <c r="AB45" i="1"/>
  <c r="AA46" i="1"/>
  <c r="AB47" i="1"/>
  <c r="AA48" i="1"/>
  <c r="AB49" i="1"/>
  <c r="AA50" i="1"/>
  <c r="AB51" i="1"/>
  <c r="AA52" i="1"/>
  <c r="AB53" i="1"/>
  <c r="AA54" i="1"/>
  <c r="AB55" i="1"/>
  <c r="AA56" i="1"/>
  <c r="AB57" i="1"/>
  <c r="AC58" i="1"/>
  <c r="AA58" i="1"/>
  <c r="AA59" i="1"/>
  <c r="AC60" i="1"/>
  <c r="AA60" i="1"/>
  <c r="D60" i="2"/>
  <c r="AA61" i="1"/>
  <c r="AC62" i="1"/>
  <c r="AA62" i="1"/>
  <c r="D62" i="2"/>
  <c r="AA63" i="1"/>
  <c r="AC64" i="1"/>
  <c r="AA64" i="1"/>
  <c r="D64" i="2"/>
  <c r="AA65" i="1"/>
  <c r="AC66" i="1"/>
  <c r="AA66" i="1"/>
  <c r="D66" i="2"/>
  <c r="AA67" i="1"/>
  <c r="AC68" i="1"/>
  <c r="AA68" i="1"/>
  <c r="D68" i="2"/>
  <c r="AA69" i="1"/>
  <c r="AC70" i="1"/>
  <c r="AA70" i="1"/>
  <c r="D70" i="2"/>
  <c r="AA71" i="1"/>
  <c r="AC72" i="1"/>
  <c r="AA72" i="1"/>
  <c r="D72" i="2"/>
  <c r="AA73" i="1"/>
  <c r="AC74" i="1"/>
  <c r="AA74" i="1"/>
  <c r="D74" i="2"/>
  <c r="L79" i="1"/>
  <c r="P79" i="1"/>
  <c r="D91" i="2"/>
  <c r="H91" i="2"/>
  <c r="J91" i="2"/>
  <c r="L91" i="2"/>
  <c r="O91" i="2"/>
  <c r="P77" i="2"/>
  <c r="Q91" i="2"/>
  <c r="R77" i="2"/>
  <c r="S91" i="2"/>
  <c r="T77" i="2"/>
  <c r="M77" i="2"/>
  <c r="Q77" i="2"/>
  <c r="AB59" i="1"/>
  <c r="AB61" i="1"/>
  <c r="AB63" i="1"/>
  <c r="AB65" i="1"/>
  <c r="AB67" i="1"/>
  <c r="AB69" i="1"/>
  <c r="AB71" i="1"/>
  <c r="AB73" i="1"/>
  <c r="AB75" i="1"/>
  <c r="K115" i="2"/>
  <c r="L115" i="2"/>
  <c r="L117" i="2" s="1"/>
  <c r="M116" i="2"/>
  <c r="M115" i="2"/>
  <c r="M117" i="2" s="1"/>
  <c r="O116" i="2"/>
  <c r="O117" i="2" s="1"/>
  <c r="P116" i="2"/>
  <c r="P117" i="2" s="1"/>
  <c r="O77" i="2"/>
  <c r="S77" i="2"/>
  <c r="Q115" i="2" l="1"/>
  <c r="K117" i="2"/>
  <c r="Q117" i="2" s="1"/>
  <c r="AB76" i="1"/>
  <c r="H82" i="2" s="1"/>
  <c r="AC76" i="1"/>
  <c r="L82" i="2" s="1"/>
  <c r="M82" i="2"/>
  <c r="I82" i="2"/>
  <c r="E82" i="2"/>
  <c r="N82" i="2"/>
  <c r="J82" i="2"/>
  <c r="F82" i="2"/>
  <c r="R82" i="2" s="1"/>
  <c r="Q116" i="2"/>
  <c r="R116" i="2" s="1"/>
  <c r="AA76" i="1"/>
  <c r="D82" i="2" s="1"/>
  <c r="R114" i="2" s="1"/>
  <c r="Q82" i="2" l="1"/>
  <c r="G82" i="2"/>
  <c r="O82" i="2"/>
  <c r="P82" i="2"/>
  <c r="S86" i="2" s="1"/>
  <c r="K82" i="2"/>
  <c r="R115" i="2"/>
  <c r="S82" i="2" l="1"/>
  <c r="R117" i="2"/>
  <c r="S85" i="2" l="1"/>
  <c r="K77" i="2"/>
  <c r="G77" i="2"/>
  <c r="I77" i="2"/>
  <c r="L77" i="2"/>
  <c r="F77" i="2"/>
  <c r="H77" i="2"/>
  <c r="J77" i="2"/>
</calcChain>
</file>

<file path=xl/sharedStrings.xml><?xml version="1.0" encoding="utf-8"?>
<sst xmlns="http://schemas.openxmlformats.org/spreadsheetml/2006/main" count="469" uniqueCount="146">
  <si>
    <t>パソコン相談会　　集計データ　　　（2020年度）</t>
  </si>
  <si>
    <t>日付</t>
  </si>
  <si>
    <t>実施場所</t>
  </si>
  <si>
    <t>グループ</t>
  </si>
  <si>
    <t>講師数</t>
  </si>
  <si>
    <t>参加者</t>
  </si>
  <si>
    <t>パソコンの基礎</t>
  </si>
  <si>
    <t>デスクトップ整理</t>
  </si>
  <si>
    <t>セキュリティ</t>
  </si>
  <si>
    <t>ワード</t>
  </si>
  <si>
    <t>エクセル</t>
  </si>
  <si>
    <t>インターネット</t>
  </si>
  <si>
    <t>Ｅメール</t>
  </si>
  <si>
    <t>はがき</t>
  </si>
  <si>
    <t>映像・音楽メディア</t>
  </si>
  <si>
    <t>周辺接続機器</t>
  </si>
  <si>
    <t>デジカメ</t>
  </si>
  <si>
    <t>その他</t>
  </si>
  <si>
    <t>相談件数</t>
  </si>
  <si>
    <t>6</t>
  </si>
  <si>
    <t>19</t>
  </si>
  <si>
    <t>16</t>
  </si>
  <si>
    <t>14</t>
  </si>
  <si>
    <t>初めて</t>
  </si>
  <si>
    <t>再来訪</t>
  </si>
  <si>
    <t>合計</t>
  </si>
  <si>
    <t>中止</t>
  </si>
  <si>
    <t>北</t>
  </si>
  <si>
    <t xml:space="preserve"> 地区文化センター</t>
  </si>
  <si>
    <t>東</t>
  </si>
  <si>
    <t>公</t>
  </si>
  <si>
    <t>D</t>
  </si>
  <si>
    <t>A</t>
  </si>
  <si>
    <t>東地区</t>
  </si>
  <si>
    <t>Dグループ</t>
  </si>
  <si>
    <t>ｃ</t>
  </si>
  <si>
    <t>C</t>
  </si>
  <si>
    <t>公民館</t>
  </si>
  <si>
    <t>9</t>
  </si>
  <si>
    <t>5</t>
  </si>
  <si>
    <t>北地区</t>
  </si>
  <si>
    <t>1</t>
  </si>
  <si>
    <t>0</t>
  </si>
  <si>
    <t>4</t>
  </si>
  <si>
    <t>3</t>
  </si>
  <si>
    <t>2</t>
  </si>
  <si>
    <t>赤字はコロナウイルス対策で中止</t>
  </si>
  <si>
    <t>※ このエクセルデータ及びグラフは、HPの「パソコン相談会実施報告」に記入された情報で、逐次更新しています。</t>
  </si>
  <si>
    <t>※ この表は、各グループ相談会担当者のご協力をいただき、ホームページ部会運営委員が作成を担当しています。</t>
  </si>
  <si>
    <t>※ 相談者属性ならびに特記事項のシートもご覧ください。</t>
  </si>
  <si>
    <t>パソコン相談会　相談者属性データ（2020年度）</t>
  </si>
  <si>
    <t>性別</t>
  </si>
  <si>
    <t>年齢区分</t>
  </si>
  <si>
    <t>パソコン</t>
  </si>
  <si>
    <t>パソコンのＯＳ</t>
  </si>
  <si>
    <t>男女</t>
  </si>
  <si>
    <t>男</t>
  </si>
  <si>
    <t>女</t>
  </si>
  <si>
    <t>～49</t>
  </si>
  <si>
    <t>50～</t>
  </si>
  <si>
    <t>60～</t>
  </si>
  <si>
    <t>70～</t>
  </si>
  <si>
    <t>80～</t>
  </si>
  <si>
    <t>会場</t>
  </si>
  <si>
    <t>持参</t>
  </si>
  <si>
    <t>ＸＰ</t>
  </si>
  <si>
    <t>VISTA</t>
  </si>
  <si>
    <t>Win 7</t>
  </si>
  <si>
    <t>Win 8</t>
  </si>
  <si>
    <t>Win 10</t>
  </si>
  <si>
    <t>Mobile</t>
  </si>
  <si>
    <t>相談者・性別データ</t>
  </si>
  <si>
    <t>東地区文化セﾝﾀｰ（Ａ）</t>
  </si>
  <si>
    <t>公民館（Ｃ）</t>
  </si>
  <si>
    <t>北地区文化セﾝﾀｰ（Ｄ）</t>
  </si>
  <si>
    <t>パソコン相談会　集計</t>
  </si>
  <si>
    <t>開催数</t>
  </si>
  <si>
    <t>男性</t>
  </si>
  <si>
    <t>女性</t>
  </si>
  <si>
    <t>開催</t>
  </si>
  <si>
    <t>相談者</t>
  </si>
  <si>
    <t>相談件数データ（相談会集計）</t>
  </si>
  <si>
    <t>相談件数　計</t>
  </si>
  <si>
    <t>相談件数　総計</t>
  </si>
  <si>
    <t>１開催当たり</t>
  </si>
  <si>
    <t>相談者の男女構成</t>
  </si>
  <si>
    <t>相談者の年齢構成</t>
  </si>
  <si>
    <t>パソコンのOS構成</t>
  </si>
  <si>
    <t>人</t>
  </si>
  <si>
    <t>台</t>
  </si>
  <si>
    <t>◎相談会参加人数推移</t>
  </si>
  <si>
    <t>◎年間開催計画：A=24回（xx回）,C=24回(xx回）,D=24回(xx回）　合計72回（xx回） *()内は実績</t>
  </si>
  <si>
    <t>4月</t>
  </si>
  <si>
    <t>5月</t>
  </si>
  <si>
    <r>
      <rPr>
        <b/>
        <sz val="11"/>
        <color theme="1"/>
        <rFont val="游ゴシック"/>
        <charset val="128"/>
        <scheme val="minor"/>
      </rPr>
      <t>6</t>
    </r>
    <r>
      <rPr>
        <b/>
        <sz val="11"/>
        <color indexed="8"/>
        <rFont val="游ゴシック"/>
        <charset val="128"/>
        <scheme val="minor"/>
      </rPr>
      <t>月</t>
    </r>
  </si>
  <si>
    <r>
      <rPr>
        <b/>
        <sz val="11"/>
        <color theme="1"/>
        <rFont val="游ゴシック"/>
        <charset val="128"/>
        <scheme val="minor"/>
      </rPr>
      <t>7</t>
    </r>
    <r>
      <rPr>
        <b/>
        <sz val="11"/>
        <color indexed="8"/>
        <rFont val="游ゴシック"/>
        <charset val="128"/>
        <scheme val="minor"/>
      </rPr>
      <t>月</t>
    </r>
  </si>
  <si>
    <r>
      <rPr>
        <b/>
        <sz val="11"/>
        <color theme="1"/>
        <rFont val="游ゴシック"/>
        <charset val="128"/>
        <scheme val="minor"/>
      </rPr>
      <t>8</t>
    </r>
    <r>
      <rPr>
        <b/>
        <sz val="11"/>
        <color indexed="8"/>
        <rFont val="游ゴシック"/>
        <charset val="128"/>
        <scheme val="minor"/>
      </rPr>
      <t>月</t>
    </r>
  </si>
  <si>
    <r>
      <rPr>
        <b/>
        <sz val="11"/>
        <color theme="1"/>
        <rFont val="游ゴシック"/>
        <charset val="128"/>
        <scheme val="minor"/>
      </rPr>
      <t>9</t>
    </r>
    <r>
      <rPr>
        <b/>
        <sz val="11"/>
        <color indexed="8"/>
        <rFont val="游ゴシック"/>
        <charset val="128"/>
        <scheme val="minor"/>
      </rPr>
      <t>月</t>
    </r>
  </si>
  <si>
    <t>10月</t>
  </si>
  <si>
    <r>
      <rPr>
        <b/>
        <sz val="11"/>
        <color theme="1"/>
        <rFont val="游ゴシック"/>
        <charset val="128"/>
        <scheme val="minor"/>
      </rPr>
      <t>11</t>
    </r>
    <r>
      <rPr>
        <b/>
        <sz val="11"/>
        <color indexed="8"/>
        <rFont val="游ゴシック"/>
        <charset val="128"/>
        <scheme val="minor"/>
      </rPr>
      <t>月</t>
    </r>
  </si>
  <si>
    <r>
      <rPr>
        <b/>
        <sz val="11"/>
        <color theme="1"/>
        <rFont val="游ゴシック"/>
        <charset val="128"/>
        <scheme val="minor"/>
      </rPr>
      <t>12</t>
    </r>
    <r>
      <rPr>
        <b/>
        <sz val="11"/>
        <color indexed="8"/>
        <rFont val="游ゴシック"/>
        <charset val="128"/>
        <scheme val="minor"/>
      </rPr>
      <t>月</t>
    </r>
  </si>
  <si>
    <r>
      <rPr>
        <b/>
        <sz val="11"/>
        <color theme="1"/>
        <rFont val="游ゴシック"/>
        <charset val="128"/>
        <scheme val="minor"/>
      </rPr>
      <t>1</t>
    </r>
    <r>
      <rPr>
        <b/>
        <sz val="11"/>
        <color indexed="8"/>
        <rFont val="游ゴシック"/>
        <charset val="128"/>
        <scheme val="minor"/>
      </rPr>
      <t>月</t>
    </r>
  </si>
  <si>
    <r>
      <rPr>
        <b/>
        <sz val="11"/>
        <color theme="1"/>
        <rFont val="游ゴシック"/>
        <charset val="128"/>
        <scheme val="minor"/>
      </rPr>
      <t>2</t>
    </r>
    <r>
      <rPr>
        <b/>
        <sz val="11"/>
        <color indexed="8"/>
        <rFont val="游ゴシック"/>
        <charset val="128"/>
        <scheme val="minor"/>
      </rPr>
      <t>月</t>
    </r>
  </si>
  <si>
    <r>
      <rPr>
        <b/>
        <sz val="11"/>
        <color theme="1"/>
        <rFont val="游ゴシック"/>
        <charset val="128"/>
        <scheme val="minor"/>
      </rPr>
      <t>3</t>
    </r>
    <r>
      <rPr>
        <b/>
        <sz val="11"/>
        <color indexed="8"/>
        <rFont val="游ゴシック"/>
        <charset val="128"/>
        <scheme val="minor"/>
      </rPr>
      <t>月</t>
    </r>
  </si>
  <si>
    <t>人/回</t>
  </si>
  <si>
    <t>A・東館</t>
  </si>
  <si>
    <t>C・公民館</t>
  </si>
  <si>
    <t>D・北館</t>
  </si>
  <si>
    <t>赤色はコロナウイルス対策で中止</t>
  </si>
  <si>
    <r>
      <rPr>
        <b/>
        <sz val="14"/>
        <rFont val="游ゴシック"/>
        <charset val="128"/>
        <scheme val="minor"/>
      </rPr>
      <t>特記事項　　2020年度　　（</t>
    </r>
    <r>
      <rPr>
        <b/>
        <sz val="14"/>
        <color rgb="FFFF0000"/>
        <rFont val="游ゴシック"/>
        <charset val="128"/>
        <scheme val="minor"/>
      </rPr>
      <t>記入時のみ登録</t>
    </r>
    <r>
      <rPr>
        <b/>
        <sz val="14"/>
        <rFont val="游ゴシック"/>
        <charset val="128"/>
        <scheme val="minor"/>
      </rPr>
      <t>）</t>
    </r>
  </si>
  <si>
    <t>相談会報告</t>
  </si>
  <si>
    <t>◎</t>
  </si>
  <si>
    <t>4月23日　Ｃ</t>
  </si>
  <si>
    <t>例</t>
  </si>
  <si>
    <t>Excel講習の復習</t>
  </si>
  <si>
    <t>9月3日　D</t>
  </si>
  <si>
    <t>2020年9月3日分は通常の相談会ではなく、8月開催のワード講座の補講として開催された。</t>
  </si>
  <si>
    <t>コロナ禍の影響で講師数が少なかった。</t>
  </si>
  <si>
    <t>9月6日　A</t>
  </si>
  <si>
    <t xml:space="preserve"> OSバージョンアップ　７→１０</t>
  </si>
  <si>
    <t>10月1日　D</t>
  </si>
  <si>
    <t>・その他：スマホの連絡帳検索方法に関しての相談。</t>
  </si>
  <si>
    <t>・分類I-3に昨今利用の多いZOOMを入れた。</t>
  </si>
  <si>
    <t>10月4日　A</t>
  </si>
  <si>
    <t>パワーポイント3人</t>
  </si>
  <si>
    <t>10月18日　A</t>
  </si>
  <si>
    <t>パワーポイント　5名、U-Tubeへのアップロード方法　1名</t>
  </si>
  <si>
    <t>11月5日　D</t>
  </si>
  <si>
    <t>（その他）スキャンして得たpdfファイルから文章を抜き出したい→Acrobatで可能な場合もある。
画像ファイルにして一部切り出して張り付けてもよいのではないか。</t>
  </si>
  <si>
    <t>11月8日　A</t>
  </si>
  <si>
    <t xml:space="preserve"> パワーポイント</t>
  </si>
  <si>
    <t>12月3日　D</t>
  </si>
  <si>
    <t>スマホ上の写真をGoogleフォトを利用してパソコンと共有化を図る。</t>
  </si>
  <si>
    <t>12月6日　A</t>
  </si>
  <si>
    <t>パワーポイント</t>
  </si>
  <si>
    <t>SDデータのパソコンへコピー</t>
  </si>
  <si>
    <t>12月6日　C</t>
  </si>
  <si>
    <t>使用していた住所録が開けないとの相談だったが、上書きしたため復元できず。</t>
  </si>
  <si>
    <t>12月20日　A</t>
  </si>
  <si>
    <t>その他　1　パワーポイント</t>
  </si>
  <si>
    <t>1月7日　D</t>
  </si>
  <si>
    <t>スマホ関係 x1、Bluetoothスピーカー関係 x1</t>
  </si>
  <si>
    <t>2月17日　D</t>
  </si>
  <si>
    <t>その他2件の内容　1. 確定申告の手続き　　2. パソコンの購入相談</t>
  </si>
  <si>
    <t>3月17日　D</t>
  </si>
  <si>
    <t>その他の内容：①スマホのソフト関連　②確定申告書の作成関連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</si>
</sst>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m&quot;月&quot;d&quot;日&quot;;@"/>
    <numFmt numFmtId="178" formatCode="0_);[Red]\(0\)"/>
  </numFmts>
  <fonts count="42" x14ac:knownFonts="1">
    <font>
      <sz val="11"/>
      <color theme="1"/>
      <name val="游ゴシック"/>
      <charset val="128"/>
      <scheme val="minor"/>
    </font>
    <font>
      <sz val="18"/>
      <name val="游ゴシック"/>
      <charset val="128"/>
      <scheme val="minor"/>
    </font>
    <font>
      <b/>
      <sz val="14"/>
      <name val="游ゴシック"/>
      <charset val="128"/>
      <scheme val="minor"/>
    </font>
    <font>
      <sz val="11"/>
      <name val="游ゴシック"/>
      <charset val="128"/>
      <scheme val="minor"/>
    </font>
    <font>
      <b/>
      <sz val="11"/>
      <color theme="1"/>
      <name val="游ゴシック"/>
      <charset val="128"/>
      <scheme val="minor"/>
    </font>
    <font>
      <sz val="11"/>
      <color theme="1"/>
      <name val="ＭＳ Ｐゴシック"/>
      <charset val="134"/>
    </font>
    <font>
      <sz val="11"/>
      <color rgb="FFFF0000"/>
      <name val="游ゴシック"/>
      <charset val="128"/>
      <scheme val="minor"/>
    </font>
    <font>
      <sz val="11"/>
      <color rgb="FF222222"/>
      <name val="游ゴシック"/>
      <charset val="128"/>
      <scheme val="minor"/>
    </font>
    <font>
      <sz val="12"/>
      <name val="游ゴシック"/>
      <charset val="128"/>
      <scheme val="minor"/>
    </font>
    <font>
      <sz val="12"/>
      <color rgb="FFFF0000"/>
      <name val="游ゴシック"/>
      <charset val="128"/>
      <scheme val="minor"/>
    </font>
    <font>
      <b/>
      <sz val="11"/>
      <name val="游ゴシック"/>
      <charset val="128"/>
      <scheme val="minor"/>
    </font>
    <font>
      <b/>
      <sz val="11"/>
      <color theme="0"/>
      <name val="游ゴシック"/>
      <charset val="128"/>
      <scheme val="minor"/>
    </font>
    <font>
      <b/>
      <sz val="12"/>
      <name val="游ゴシック"/>
      <charset val="128"/>
      <scheme val="minor"/>
    </font>
    <font>
      <b/>
      <sz val="22"/>
      <name val="游ゴシック"/>
      <charset val="128"/>
      <scheme val="minor"/>
    </font>
    <font>
      <b/>
      <sz val="22"/>
      <color theme="1"/>
      <name val="游ゴシック"/>
      <charset val="128"/>
      <scheme val="minor"/>
    </font>
    <font>
      <b/>
      <sz val="9"/>
      <color theme="1"/>
      <name val="游ゴシック"/>
      <charset val="128"/>
      <scheme val="minor"/>
    </font>
    <font>
      <b/>
      <sz val="9.5"/>
      <color theme="1"/>
      <name val="游ゴシック"/>
      <charset val="128"/>
      <scheme val="minor"/>
    </font>
    <font>
      <b/>
      <sz val="11"/>
      <color rgb="FFFF0000"/>
      <name val="游ゴシック"/>
      <charset val="128"/>
      <scheme val="minor"/>
    </font>
    <font>
      <b/>
      <sz val="10"/>
      <name val="游ゴシック"/>
      <charset val="128"/>
      <scheme val="minor"/>
    </font>
    <font>
      <b/>
      <sz val="10"/>
      <color theme="1"/>
      <name val="游ゴシック"/>
      <charset val="128"/>
      <scheme val="minor"/>
    </font>
    <font>
      <b/>
      <sz val="11"/>
      <color rgb="FFFFD7D7"/>
      <name val="游ゴシック"/>
      <charset val="128"/>
      <scheme val="minor"/>
    </font>
    <font>
      <b/>
      <sz val="11"/>
      <color indexed="8"/>
      <name val="游ゴシック"/>
      <charset val="128"/>
      <scheme val="minor"/>
    </font>
    <font>
      <b/>
      <sz val="14"/>
      <color theme="1"/>
      <name val="游ゴシック"/>
      <charset val="128"/>
      <scheme val="minor"/>
    </font>
    <font>
      <sz val="9"/>
      <color theme="1"/>
      <name val="游ゴシック"/>
      <charset val="128"/>
      <scheme val="minor"/>
    </font>
    <font>
      <b/>
      <sz val="11"/>
      <name val="ＭＳ Ｐゴシック"/>
      <charset val="128"/>
    </font>
    <font>
      <b/>
      <sz val="11"/>
      <color theme="1"/>
      <name val="ＭＳ Ｐゴシック"/>
      <charset val="128"/>
    </font>
    <font>
      <b/>
      <sz val="11"/>
      <color theme="0"/>
      <name val="ＭＳ Ｐゴシック"/>
      <charset val="128"/>
    </font>
    <font>
      <sz val="11"/>
      <color theme="0"/>
      <name val="游ゴシック"/>
      <charset val="128"/>
      <scheme val="minor"/>
    </font>
    <font>
      <b/>
      <sz val="22"/>
      <name val="ＭＳ Ｐゴシック"/>
      <charset val="128"/>
    </font>
    <font>
      <b/>
      <sz val="9"/>
      <name val="游ゴシック"/>
      <charset val="128"/>
      <scheme val="minor"/>
    </font>
    <font>
      <b/>
      <sz val="16"/>
      <name val="游ゴシック"/>
      <charset val="128"/>
      <scheme val="minor"/>
    </font>
    <font>
      <b/>
      <sz val="8"/>
      <name val="游ゴシック"/>
      <charset val="128"/>
      <scheme val="minor"/>
    </font>
    <font>
      <b/>
      <sz val="10"/>
      <color theme="1"/>
      <name val="ＭＳ Ｐゴシック"/>
      <charset val="128"/>
    </font>
    <font>
      <b/>
      <sz val="10"/>
      <color rgb="FF000000"/>
      <name val="ＭＳ Ｐゴシック"/>
      <charset val="128"/>
    </font>
    <font>
      <b/>
      <sz val="8"/>
      <color rgb="FF000000"/>
      <name val="ＭＳ Ｐゴシック"/>
      <charset val="128"/>
    </font>
    <font>
      <b/>
      <sz val="10"/>
      <name val="ＭＳ Ｐゴシック"/>
      <charset val="128"/>
    </font>
    <font>
      <b/>
      <sz val="14"/>
      <color theme="0"/>
      <name val="ＭＳ Ｐゴシック"/>
      <charset val="128"/>
    </font>
    <font>
      <sz val="11"/>
      <name val="ＭＳ Ｐゴシック"/>
      <charset val="128"/>
    </font>
    <font>
      <sz val="11"/>
      <color theme="1"/>
      <name val="HG丸ｺﾞｼｯｸM-PRO"/>
      <charset val="128"/>
    </font>
    <font>
      <b/>
      <sz val="14"/>
      <color rgb="FFFF0000"/>
      <name val="游ゴシック"/>
      <charset val="128"/>
      <scheme val="minor"/>
    </font>
    <font>
      <sz val="11"/>
      <color theme="1"/>
      <name val="游ゴシック"/>
      <charset val="128"/>
      <scheme val="minor"/>
    </font>
    <font>
      <sz val="6"/>
      <name val="游ゴシック"/>
      <charset val="128"/>
      <scheme val="minor"/>
    </font>
  </fonts>
  <fills count="16">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1C3FB"/>
        <bgColor indexed="64"/>
      </patternFill>
    </fill>
    <fill>
      <patternFill patternType="solid">
        <fgColor rgb="FFFBC8C8"/>
        <bgColor indexed="64"/>
      </patternFill>
    </fill>
    <fill>
      <patternFill patternType="solid">
        <fgColor rgb="FFD6FDD6"/>
        <bgColor indexed="64"/>
      </patternFill>
    </fill>
    <fill>
      <patternFill patternType="solid">
        <fgColor rgb="FFFFFE7D"/>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D7D7"/>
        <bgColor indexed="64"/>
      </patternFill>
    </fill>
    <fill>
      <patternFill patternType="solid">
        <fgColor theme="8" tint="0.79998168889431442"/>
        <bgColor indexed="64"/>
      </patternFill>
    </fill>
    <fill>
      <patternFill patternType="solid">
        <fgColor theme="8" tint="0.79995117038483843"/>
        <bgColor indexed="64"/>
      </patternFill>
    </fill>
    <fill>
      <patternFill patternType="solid">
        <fgColor rgb="FFFFFF00"/>
        <bgColor indexed="64"/>
      </patternFill>
    </fill>
  </fills>
  <borders count="125">
    <border>
      <left/>
      <right/>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style="medium">
        <color auto="1"/>
      </left>
      <right style="medium">
        <color auto="1"/>
      </right>
      <top/>
      <bottom style="hair">
        <color auto="1"/>
      </bottom>
      <diagonal/>
    </border>
    <border>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theme="1"/>
      </left>
      <right style="thin">
        <color auto="1"/>
      </right>
      <top/>
      <bottom style="medium">
        <color theme="1"/>
      </bottom>
      <diagonal/>
    </border>
    <border>
      <left style="thin">
        <color auto="1"/>
      </left>
      <right style="medium">
        <color auto="1"/>
      </right>
      <top/>
      <bottom style="medium">
        <color theme="1"/>
      </bottom>
      <diagonal/>
    </border>
    <border>
      <left/>
      <right style="thin">
        <color theme="1"/>
      </right>
      <top/>
      <bottom style="medium">
        <color theme="1"/>
      </bottom>
      <diagonal/>
    </border>
    <border>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theme="1"/>
      </left>
      <right/>
      <top/>
      <bottom style="medium">
        <color theme="1"/>
      </bottom>
      <diagonal/>
    </border>
    <border>
      <left style="thin">
        <color auto="1"/>
      </left>
      <right style="thin">
        <color auto="1"/>
      </right>
      <top/>
      <bottom style="medium">
        <color theme="1"/>
      </bottom>
      <diagonal/>
    </border>
    <border>
      <left/>
      <right style="hair">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rgb="FF000000"/>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theme="1"/>
      </right>
      <top/>
      <bottom style="medium">
        <color theme="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theme="9" tint="-0.249977111117893"/>
      </top>
      <bottom/>
      <diagonal/>
    </border>
    <border>
      <left/>
      <right/>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medium">
        <color auto="1"/>
      </right>
      <top style="hair">
        <color auto="1"/>
      </top>
      <bottom style="medium">
        <color auto="1"/>
      </bottom>
      <diagonal/>
    </border>
    <border>
      <left/>
      <right style="thin">
        <color auto="1"/>
      </right>
      <top style="hair">
        <color auto="1"/>
      </top>
      <bottom style="medium">
        <color auto="1"/>
      </bottom>
      <diagonal/>
    </border>
    <border>
      <left style="medium">
        <color auto="1"/>
      </left>
      <right/>
      <top/>
      <bottom style="double">
        <color auto="1"/>
      </bottom>
      <diagonal/>
    </border>
    <border>
      <left/>
      <right/>
      <top/>
      <bottom style="double">
        <color auto="1"/>
      </bottom>
      <diagonal/>
    </border>
    <border>
      <left style="medium">
        <color theme="1"/>
      </left>
      <right style="thin">
        <color theme="1"/>
      </right>
      <top/>
      <bottom style="medium">
        <color theme="1"/>
      </bottom>
      <diagonal/>
    </border>
    <border>
      <left style="medium">
        <color theme="1"/>
      </left>
      <right style="medium">
        <color auto="1"/>
      </right>
      <top style="medium">
        <color auto="1"/>
      </top>
      <bottom style="medium">
        <color auto="1"/>
      </bottom>
      <diagonal/>
    </border>
  </borders>
  <cellStyleXfs count="4">
    <xf numFmtId="0" fontId="0" fillId="0" borderId="0">
      <alignment vertical="center"/>
    </xf>
    <xf numFmtId="9" fontId="40" fillId="0" borderId="0" applyFont="0" applyFill="0" applyBorder="0" applyAlignment="0" applyProtection="0">
      <alignment vertical="center"/>
    </xf>
    <xf numFmtId="0" fontId="37" fillId="0" borderId="0"/>
    <xf numFmtId="0" fontId="38" fillId="0" borderId="0">
      <alignment vertical="center"/>
    </xf>
  </cellStyleXfs>
  <cellXfs count="510">
    <xf numFmtId="0" fontId="0" fillId="0" borderId="0" xfId="0">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0" fillId="2" borderId="1" xfId="0" applyFont="1" applyFill="1" applyBorder="1" applyAlignment="1">
      <alignment horizontal="center" vertical="center" wrapText="1"/>
    </xf>
    <xf numFmtId="0" fontId="3" fillId="2" borderId="2" xfId="0" applyFont="1" applyFill="1" applyBorder="1" applyAlignment="1">
      <alignment horizontal="left" vertical="top" wrapText="1"/>
    </xf>
    <xf numFmtId="0" fontId="4" fillId="0" borderId="0" xfId="0" applyFont="1" applyAlignment="1">
      <alignment horizontal="left" vertical="top" wrapText="1"/>
    </xf>
    <xf numFmtId="0" fontId="0" fillId="2" borderId="3" xfId="0" applyFont="1" applyFill="1" applyBorder="1" applyAlignment="1">
      <alignment horizontal="center" vertical="center" wrapText="1"/>
    </xf>
    <xf numFmtId="0" fontId="3" fillId="2" borderId="4" xfId="0" applyFont="1" applyFill="1" applyBorder="1" applyAlignment="1">
      <alignment horizontal="left" vertical="top" wrapText="1"/>
    </xf>
    <xf numFmtId="0" fontId="0" fillId="0" borderId="5" xfId="0" applyFont="1" applyBorder="1" applyAlignment="1">
      <alignment horizontal="center" vertical="center" wrapText="1"/>
    </xf>
    <xf numFmtId="0" fontId="0" fillId="0" borderId="6" xfId="0" applyFont="1" applyFill="1" applyBorder="1" applyAlignment="1">
      <alignment horizontal="left" vertical="top" wrapText="1"/>
    </xf>
    <xf numFmtId="0" fontId="0" fillId="0" borderId="3" xfId="0" applyFont="1" applyBorder="1" applyAlignment="1">
      <alignment horizontal="center" vertical="center" wrapText="1"/>
    </xf>
    <xf numFmtId="0" fontId="5" fillId="0" borderId="4" xfId="0" applyFont="1" applyFill="1" applyBorder="1" applyAlignment="1">
      <alignment vertical="center"/>
    </xf>
    <xf numFmtId="0" fontId="0" fillId="0" borderId="4" xfId="0" applyFont="1" applyFill="1" applyBorder="1" applyAlignment="1">
      <alignment horizontal="left" vertical="top" wrapText="1"/>
    </xf>
    <xf numFmtId="0" fontId="0" fillId="0" borderId="7" xfId="0" applyFont="1" applyBorder="1" applyAlignment="1">
      <alignment horizontal="center" vertical="center" wrapText="1"/>
    </xf>
    <xf numFmtId="0" fontId="0" fillId="0" borderId="8" xfId="0" applyFont="1" applyFill="1" applyBorder="1" applyAlignment="1">
      <alignment horizontal="left" vertical="top" wrapText="1"/>
    </xf>
    <xf numFmtId="0" fontId="0" fillId="0" borderId="9" xfId="0" applyFont="1" applyFill="1" applyBorder="1" applyAlignment="1">
      <alignment vertical="center"/>
    </xf>
    <xf numFmtId="0" fontId="0" fillId="0" borderId="9" xfId="0" applyFont="1" applyFill="1" applyBorder="1" applyAlignment="1">
      <alignment horizontal="left" vertical="center"/>
    </xf>
    <xf numFmtId="56" fontId="0" fillId="0" borderId="6" xfId="0" applyNumberFormat="1" applyFont="1" applyFill="1" applyBorder="1" applyAlignment="1">
      <alignment horizontal="left" vertical="top" wrapText="1"/>
    </xf>
    <xf numFmtId="0" fontId="0" fillId="0" borderId="9" xfId="0" applyFont="1" applyFill="1" applyBorder="1" applyAlignment="1">
      <alignment horizontal="left" vertical="top" wrapText="1"/>
    </xf>
    <xf numFmtId="56" fontId="0" fillId="0" borderId="10" xfId="0" applyNumberFormat="1" applyFont="1" applyFill="1" applyBorder="1" applyAlignment="1">
      <alignment horizontal="left" vertical="top" wrapText="1"/>
    </xf>
    <xf numFmtId="0" fontId="0" fillId="0" borderId="10" xfId="0" applyFont="1" applyFill="1" applyBorder="1" applyAlignment="1">
      <alignment vertical="center"/>
    </xf>
    <xf numFmtId="56" fontId="0" fillId="0" borderId="11" xfId="0" applyNumberFormat="1" applyFont="1" applyFill="1" applyBorder="1" applyAlignment="1">
      <alignment horizontal="left" vertical="top"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left" vertical="center"/>
    </xf>
    <xf numFmtId="0" fontId="0" fillId="0" borderId="4" xfId="0" applyFont="1" applyFill="1" applyBorder="1" applyAlignment="1">
      <alignment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0" xfId="0" applyFont="1" applyFill="1" applyBorder="1" applyAlignment="1">
      <alignment horizontal="left" vertical="center"/>
    </xf>
    <xf numFmtId="0" fontId="0" fillId="3" borderId="5" xfId="0" applyFont="1" applyFill="1" applyBorder="1" applyAlignment="1">
      <alignment horizontal="center" vertical="center" wrapText="1"/>
    </xf>
    <xf numFmtId="0" fontId="0" fillId="3" borderId="6" xfId="0" applyFont="1" applyFill="1" applyBorder="1" applyAlignment="1">
      <alignment horizontal="left" vertical="center"/>
    </xf>
    <xf numFmtId="0" fontId="0" fillId="3" borderId="3" xfId="0" applyFont="1" applyFill="1" applyBorder="1" applyAlignment="1">
      <alignment horizontal="center" vertical="center" wrapText="1"/>
    </xf>
    <xf numFmtId="0" fontId="0" fillId="3" borderId="10" xfId="0" applyFont="1" applyFill="1" applyBorder="1" applyAlignment="1">
      <alignment horizontal="left" vertical="center"/>
    </xf>
    <xf numFmtId="0" fontId="0" fillId="3" borderId="9" xfId="0" applyFont="1" applyFill="1" applyBorder="1" applyAlignment="1">
      <alignment horizontal="left" vertical="center"/>
    </xf>
    <xf numFmtId="0" fontId="0" fillId="3" borderId="4" xfId="0" applyFont="1" applyFill="1" applyBorder="1" applyAlignment="1">
      <alignment horizontal="left" vertical="center"/>
    </xf>
    <xf numFmtId="0" fontId="0" fillId="3" borderId="9" xfId="0" applyFont="1" applyFill="1" applyBorder="1" applyAlignment="1">
      <alignment horizontal="left" vertical="center" wrapText="1"/>
    </xf>
    <xf numFmtId="56" fontId="0" fillId="3" borderId="4" xfId="0" applyNumberFormat="1" applyFont="1" applyFill="1" applyBorder="1" applyAlignment="1">
      <alignment horizontal="left" vertical="center"/>
    </xf>
    <xf numFmtId="0" fontId="0" fillId="3" borderId="7" xfId="0" applyFont="1" applyFill="1" applyBorder="1" applyAlignment="1">
      <alignment horizontal="center" vertical="center" wrapText="1"/>
    </xf>
    <xf numFmtId="0" fontId="0" fillId="0" borderId="0" xfId="0" applyBorder="1" applyAlignment="1">
      <alignment horizontal="center" vertical="top"/>
    </xf>
    <xf numFmtId="56" fontId="0" fillId="3" borderId="4" xfId="0" applyNumberFormat="1" applyFont="1" applyFill="1" applyBorder="1" applyAlignment="1">
      <alignment horizontal="left" vertical="center" wrapText="1"/>
    </xf>
    <xf numFmtId="0" fontId="0" fillId="3" borderId="4" xfId="0" applyFont="1" applyFill="1" applyBorder="1" applyAlignment="1">
      <alignment horizontal="left" vertical="center" wrapText="1"/>
    </xf>
    <xf numFmtId="56" fontId="0" fillId="3" borderId="11" xfId="0" applyNumberFormat="1" applyFont="1" applyFill="1" applyBorder="1" applyAlignment="1">
      <alignment horizontal="left" vertical="center" wrapText="1"/>
    </xf>
    <xf numFmtId="0" fontId="0" fillId="3" borderId="8" xfId="0" applyFont="1" applyFill="1" applyBorder="1" applyAlignment="1">
      <alignment horizontal="left" vertical="center"/>
    </xf>
    <xf numFmtId="0" fontId="0" fillId="3" borderId="12" xfId="0" applyFont="1" applyFill="1" applyBorder="1" applyAlignment="1">
      <alignment horizontal="center" vertical="center" wrapText="1"/>
    </xf>
    <xf numFmtId="0" fontId="0" fillId="3" borderId="13" xfId="0" applyFont="1" applyFill="1" applyBorder="1" applyAlignment="1">
      <alignment horizontal="left" vertical="center" wrapText="1"/>
    </xf>
    <xf numFmtId="56" fontId="3" fillId="4" borderId="10" xfId="0" applyNumberFormat="1" applyFont="1" applyFill="1" applyBorder="1" applyAlignment="1">
      <alignment horizontal="left" vertical="center" wrapText="1"/>
    </xf>
    <xf numFmtId="0" fontId="6" fillId="0" borderId="14" xfId="0" applyFont="1" applyBorder="1" applyAlignment="1">
      <alignment horizontal="center" vertical="center" wrapText="1"/>
    </xf>
    <xf numFmtId="0" fontId="7" fillId="4" borderId="10" xfId="0" applyFont="1" applyFill="1" applyBorder="1" applyAlignment="1">
      <alignment horizontal="left" vertical="center" wrapText="1"/>
    </xf>
    <xf numFmtId="0" fontId="0" fillId="0" borderId="15" xfId="0" applyFont="1" applyBorder="1" applyAlignment="1">
      <alignment horizontal="center" vertical="center" wrapText="1"/>
    </xf>
    <xf numFmtId="56" fontId="3" fillId="4" borderId="16" xfId="0" applyNumberFormat="1" applyFont="1" applyFill="1" applyBorder="1" applyAlignment="1">
      <alignment horizontal="left" vertical="center" wrapText="1"/>
    </xf>
    <xf numFmtId="0" fontId="6" fillId="0" borderId="5" xfId="0" applyFont="1" applyBorder="1" applyAlignment="1">
      <alignment horizontal="center" vertical="center" wrapText="1"/>
    </xf>
    <xf numFmtId="0" fontId="7" fillId="4" borderId="11" xfId="0" applyFont="1" applyFill="1" applyBorder="1" applyAlignment="1">
      <alignment horizontal="left" vertical="center"/>
    </xf>
    <xf numFmtId="0" fontId="6" fillId="0" borderId="7" xfId="0" applyFont="1" applyBorder="1" applyAlignment="1">
      <alignment horizontal="center" vertical="center" wrapText="1"/>
    </xf>
    <xf numFmtId="0" fontId="7" fillId="4" borderId="9" xfId="0" applyFont="1" applyFill="1" applyBorder="1" applyAlignment="1">
      <alignment horizontal="left" vertical="center"/>
    </xf>
    <xf numFmtId="56" fontId="3" fillId="4" borderId="4" xfId="0" applyNumberFormat="1" applyFont="1" applyFill="1" applyBorder="1" applyAlignment="1">
      <alignment horizontal="left" vertical="center" wrapText="1"/>
    </xf>
    <xf numFmtId="0" fontId="0" fillId="4" borderId="6" xfId="0" applyFont="1" applyFill="1" applyBorder="1" applyAlignment="1">
      <alignment horizontal="left" vertical="center" wrapText="1"/>
    </xf>
    <xf numFmtId="56" fontId="3" fillId="4" borderId="17" xfId="0" applyNumberFormat="1"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4"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0" fillId="0" borderId="15" xfId="0" applyFont="1" applyBorder="1" applyAlignment="1">
      <alignment horizontal="center" vertical="center"/>
    </xf>
    <xf numFmtId="0" fontId="6" fillId="0" borderId="15" xfId="0" applyFont="1" applyBorder="1" applyAlignment="1">
      <alignment horizontal="center" vertical="center" wrapText="1"/>
    </xf>
    <xf numFmtId="0" fontId="7" fillId="4" borderId="16" xfId="0" applyFont="1" applyFill="1" applyBorder="1" applyAlignment="1">
      <alignment horizontal="left" vertical="center"/>
    </xf>
    <xf numFmtId="0" fontId="0" fillId="4" borderId="16" xfId="0" applyFont="1" applyFill="1" applyBorder="1" applyAlignment="1">
      <alignment horizontal="left" vertical="center" wrapText="1"/>
    </xf>
    <xf numFmtId="0" fontId="0" fillId="4" borderId="8" xfId="0" applyFont="1" applyFill="1" applyBorder="1" applyAlignment="1">
      <alignment horizontal="left" vertical="center"/>
    </xf>
    <xf numFmtId="0" fontId="0" fillId="0" borderId="3" xfId="0" applyFont="1" applyBorder="1" applyAlignment="1">
      <alignment horizontal="center" vertical="center"/>
    </xf>
    <xf numFmtId="56" fontId="3" fillId="4" borderId="9" xfId="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0" fillId="0" borderId="14" xfId="0" applyFont="1" applyBorder="1" applyAlignment="1">
      <alignment horizontal="center" vertical="center"/>
    </xf>
    <xf numFmtId="0" fontId="0" fillId="4" borderId="4" xfId="0" applyFont="1" applyFill="1" applyBorder="1" applyAlignment="1">
      <alignment horizontal="left"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4" borderId="8" xfId="0" applyFont="1" applyFill="1" applyBorder="1" applyAlignment="1">
      <alignment horizontal="left" vertical="center" wrapText="1"/>
    </xf>
    <xf numFmtId="0" fontId="0" fillId="0" borderId="14" xfId="0" applyFont="1" applyBorder="1" applyAlignment="1">
      <alignment horizontal="center" vertical="center" wrapText="1"/>
    </xf>
    <xf numFmtId="56" fontId="3" fillId="4" borderId="6" xfId="0" applyNumberFormat="1" applyFont="1" applyFill="1" applyBorder="1" applyAlignment="1">
      <alignment horizontal="left" vertical="center" wrapText="1"/>
    </xf>
    <xf numFmtId="0" fontId="0" fillId="0" borderId="18" xfId="0" applyFont="1" applyBorder="1" applyAlignment="1">
      <alignment horizontal="center" vertical="center"/>
    </xf>
    <xf numFmtId="0" fontId="6" fillId="0" borderId="19" xfId="0" applyFont="1" applyBorder="1" applyAlignment="1">
      <alignment horizontal="center" vertical="center"/>
    </xf>
    <xf numFmtId="0" fontId="3" fillId="4" borderId="4" xfId="0" applyFont="1" applyFill="1" applyBorder="1" applyAlignment="1">
      <alignment horizontal="left" vertical="center"/>
    </xf>
    <xf numFmtId="0" fontId="0" fillId="0" borderId="20" xfId="0" applyFont="1" applyBorder="1" applyAlignment="1">
      <alignment horizontal="center" vertical="center" wrapText="1"/>
    </xf>
    <xf numFmtId="0" fontId="0" fillId="4" borderId="4" xfId="0" applyFont="1" applyFill="1" applyBorder="1" applyAlignment="1">
      <alignment horizontal="left" vertical="center"/>
    </xf>
    <xf numFmtId="0" fontId="8" fillId="0" borderId="19" xfId="0" applyFont="1" applyBorder="1" applyAlignment="1">
      <alignment horizontal="center" vertical="center" wrapText="1"/>
    </xf>
    <xf numFmtId="56" fontId="3" fillId="4" borderId="8"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xf>
    <xf numFmtId="0" fontId="3" fillId="4" borderId="17" xfId="0" applyFont="1" applyFill="1" applyBorder="1" applyAlignment="1">
      <alignment horizontal="left" vertical="center" wrapText="1"/>
    </xf>
    <xf numFmtId="0" fontId="8" fillId="0" borderId="18" xfId="0" applyFont="1" applyBorder="1" applyAlignment="1">
      <alignment horizontal="center" vertical="center" wrapText="1"/>
    </xf>
    <xf numFmtId="0" fontId="9" fillId="0" borderId="19" xfId="0" applyFont="1" applyBorder="1" applyAlignment="1">
      <alignment horizontal="center" vertical="center"/>
    </xf>
    <xf numFmtId="0" fontId="3" fillId="4" borderId="17" xfId="0" applyFont="1" applyFill="1" applyBorder="1" applyAlignment="1">
      <alignment horizontal="left" vertical="center"/>
    </xf>
    <xf numFmtId="0" fontId="0" fillId="0" borderId="21" xfId="0" applyFont="1" applyBorder="1" applyAlignment="1">
      <alignment horizontal="center" vertical="center"/>
    </xf>
    <xf numFmtId="0" fontId="0" fillId="4" borderId="13" xfId="0" applyFont="1" applyFill="1" applyBorder="1" applyAlignment="1">
      <alignment horizontal="left"/>
    </xf>
    <xf numFmtId="0" fontId="10" fillId="0" borderId="0"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vertical="center"/>
    </xf>
    <xf numFmtId="0" fontId="4" fillId="0" borderId="0" xfId="0" applyNumberFormat="1" applyFont="1" applyAlignment="1">
      <alignment horizontal="center" vertical="center"/>
    </xf>
    <xf numFmtId="0" fontId="4" fillId="0" borderId="0" xfId="0" applyFont="1" applyAlignment="1">
      <alignment vertical="center"/>
    </xf>
    <xf numFmtId="0" fontId="10" fillId="0" borderId="0" xfId="0" applyFont="1" applyAlignment="1">
      <alignment vertical="center"/>
    </xf>
    <xf numFmtId="0" fontId="10" fillId="5" borderId="0" xfId="0" applyFont="1" applyFill="1" applyAlignment="1">
      <alignment vertical="center"/>
    </xf>
    <xf numFmtId="0" fontId="4" fillId="0" borderId="0" xfId="0" applyFont="1" applyAlignment="1">
      <alignment horizontal="center" vertical="center"/>
    </xf>
    <xf numFmtId="0" fontId="12" fillId="0" borderId="0" xfId="0" applyFont="1" applyAlignment="1">
      <alignment horizontal="right" vertical="center" wrapText="1"/>
    </xf>
    <xf numFmtId="0" fontId="10" fillId="6" borderId="22" xfId="0" applyFont="1" applyFill="1" applyBorder="1" applyAlignment="1">
      <alignment horizontal="center" vertical="center"/>
    </xf>
    <xf numFmtId="0" fontId="10"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0" fillId="0" borderId="27" xfId="0" applyFont="1" applyBorder="1" applyAlignment="1">
      <alignment horizontal="center" vertical="center"/>
    </xf>
    <xf numFmtId="0" fontId="10" fillId="0" borderId="28" xfId="0" applyFont="1" applyBorder="1" applyAlignment="1">
      <alignment horizontal="center" vertical="center" wrapText="1"/>
    </xf>
    <xf numFmtId="0" fontId="16" fillId="0" borderId="29" xfId="0" applyFont="1" applyBorder="1" applyAlignment="1">
      <alignment horizontal="center" vertical="center" textRotation="255"/>
    </xf>
    <xf numFmtId="0" fontId="10" fillId="7" borderId="30" xfId="0" applyFont="1" applyFill="1" applyBorder="1" applyAlignment="1">
      <alignment horizontal="center" vertical="center"/>
    </xf>
    <xf numFmtId="0" fontId="10" fillId="7" borderId="31" xfId="0" applyFont="1" applyFill="1" applyBorder="1" applyAlignment="1">
      <alignment horizontal="center" vertical="center"/>
    </xf>
    <xf numFmtId="0" fontId="10" fillId="8" borderId="12" xfId="0" applyFont="1" applyFill="1" applyBorder="1" applyAlignment="1">
      <alignment horizontal="center" vertical="center"/>
    </xf>
    <xf numFmtId="56" fontId="10" fillId="0" borderId="32" xfId="0" applyNumberFormat="1" applyFont="1" applyFill="1" applyBorder="1" applyAlignment="1">
      <alignment horizontal="center" vertical="center"/>
    </xf>
    <xf numFmtId="56" fontId="17" fillId="0" borderId="33" xfId="0" applyNumberFormat="1" applyFont="1" applyFill="1" applyBorder="1" applyAlignment="1">
      <alignment horizontal="center" vertical="center"/>
    </xf>
    <xf numFmtId="0" fontId="17" fillId="0" borderId="34" xfId="0" applyNumberFormat="1" applyFont="1" applyFill="1" applyBorder="1" applyAlignment="1">
      <alignment horizontal="center" vertical="center"/>
    </xf>
    <xf numFmtId="0" fontId="4" fillId="0" borderId="35" xfId="3" applyFont="1" applyFill="1" applyBorder="1" applyAlignment="1">
      <alignment horizontal="center" vertical="center"/>
    </xf>
    <xf numFmtId="0" fontId="4" fillId="0" borderId="33" xfId="3" applyFont="1" applyFill="1" applyBorder="1" applyAlignment="1">
      <alignment horizontal="center" vertical="center"/>
    </xf>
    <xf numFmtId="0" fontId="4" fillId="0" borderId="32" xfId="3" applyFont="1" applyFill="1" applyBorder="1" applyAlignment="1">
      <alignment horizontal="center" vertical="center"/>
    </xf>
    <xf numFmtId="56" fontId="10" fillId="0" borderId="36" xfId="0" applyNumberFormat="1" applyFont="1" applyFill="1" applyBorder="1" applyAlignment="1">
      <alignment horizontal="center" vertical="center"/>
    </xf>
    <xf numFmtId="56" fontId="17" fillId="0" borderId="37" xfId="0" applyNumberFormat="1" applyFont="1" applyFill="1" applyBorder="1" applyAlignment="1">
      <alignment horizontal="center" vertical="center"/>
    </xf>
    <xf numFmtId="0" fontId="17" fillId="0" borderId="38" xfId="0" applyNumberFormat="1" applyFont="1" applyFill="1" applyBorder="1" applyAlignment="1">
      <alignment horizontal="center" vertical="center"/>
    </xf>
    <xf numFmtId="0" fontId="10" fillId="0" borderId="39"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6" xfId="0" applyFont="1" applyFill="1" applyBorder="1" applyAlignment="1">
      <alignment horizontal="center" vertical="center"/>
    </xf>
    <xf numFmtId="0" fontId="4" fillId="0" borderId="39" xfId="3" applyFont="1" applyFill="1" applyBorder="1" applyAlignment="1">
      <alignment horizontal="center" vertical="center"/>
    </xf>
    <xf numFmtId="0" fontId="4" fillId="0" borderId="37" xfId="3" applyFont="1" applyFill="1" applyBorder="1" applyAlignment="1">
      <alignment horizontal="center" vertical="center"/>
    </xf>
    <xf numFmtId="0" fontId="4" fillId="0" borderId="36" xfId="3" applyFont="1" applyFill="1" applyBorder="1" applyAlignment="1">
      <alignment horizontal="center" vertical="center"/>
    </xf>
    <xf numFmtId="56" fontId="10" fillId="0" borderId="40" xfId="0" applyNumberFormat="1" applyFont="1" applyFill="1" applyBorder="1" applyAlignment="1">
      <alignment horizontal="center" vertical="center"/>
    </xf>
    <xf numFmtId="56" fontId="17" fillId="0" borderId="41" xfId="0" applyNumberFormat="1" applyFont="1" applyFill="1" applyBorder="1" applyAlignment="1">
      <alignment horizontal="center" vertical="center"/>
    </xf>
    <xf numFmtId="0" fontId="17" fillId="0" borderId="42" xfId="0" applyNumberFormat="1" applyFont="1" applyFill="1" applyBorder="1" applyAlignment="1">
      <alignment horizontal="center" vertical="center"/>
    </xf>
    <xf numFmtId="0" fontId="4" fillId="0" borderId="43" xfId="3" applyFont="1" applyFill="1" applyBorder="1" applyAlignment="1">
      <alignment horizontal="center" vertical="center"/>
    </xf>
    <xf numFmtId="0" fontId="4" fillId="0" borderId="41" xfId="3" applyFont="1" applyFill="1" applyBorder="1" applyAlignment="1">
      <alignment horizontal="center" vertical="center"/>
    </xf>
    <xf numFmtId="0" fontId="4" fillId="0" borderId="40" xfId="3" applyFont="1" applyFill="1" applyBorder="1" applyAlignment="1">
      <alignment horizontal="center" vertical="center"/>
    </xf>
    <xf numFmtId="0" fontId="11" fillId="0" borderId="0" xfId="0" applyFont="1" applyBorder="1" applyAlignment="1">
      <alignment vertical="center"/>
    </xf>
    <xf numFmtId="0" fontId="4" fillId="0" borderId="0" xfId="0" applyNumberFormat="1" applyFont="1" applyBorder="1" applyAlignment="1">
      <alignment horizontal="center" vertical="center"/>
    </xf>
    <xf numFmtId="56" fontId="4" fillId="0" borderId="33"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56" fontId="10" fillId="0" borderId="37" xfId="0" applyNumberFormat="1" applyFont="1" applyFill="1" applyBorder="1" applyAlignment="1">
      <alignment horizontal="center" vertical="center"/>
    </xf>
    <xf numFmtId="0" fontId="4" fillId="0" borderId="38" xfId="0" applyNumberFormat="1" applyFont="1" applyFill="1" applyBorder="1" applyAlignment="1">
      <alignment horizontal="center" vertical="center"/>
    </xf>
    <xf numFmtId="56" fontId="10" fillId="0" borderId="33" xfId="0" applyNumberFormat="1" applyFont="1" applyFill="1" applyBorder="1" applyAlignment="1">
      <alignment horizontal="center" vertical="center"/>
    </xf>
    <xf numFmtId="56" fontId="10" fillId="0" borderId="41" xfId="0"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10" fillId="0" borderId="35" xfId="3" applyFont="1" applyFill="1" applyBorder="1" applyAlignment="1">
      <alignment horizontal="center" vertical="center"/>
    </xf>
    <xf numFmtId="0" fontId="10" fillId="0" borderId="33" xfId="3" applyFont="1" applyFill="1" applyBorder="1" applyAlignment="1">
      <alignment horizontal="center" vertical="center"/>
    </xf>
    <xf numFmtId="0" fontId="10" fillId="0" borderId="43"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3" xfId="3" applyFont="1" applyFill="1" applyBorder="1" applyAlignment="1">
      <alignment horizontal="center" vertical="center"/>
    </xf>
    <xf numFmtId="0" fontId="10" fillId="0" borderId="41" xfId="3" applyFont="1" applyFill="1" applyBorder="1" applyAlignment="1">
      <alignment horizontal="center" vertical="center"/>
    </xf>
    <xf numFmtId="0" fontId="10" fillId="0" borderId="40" xfId="3" applyFont="1" applyFill="1" applyBorder="1" applyAlignment="1">
      <alignment horizontal="center" vertical="center"/>
    </xf>
    <xf numFmtId="0" fontId="10" fillId="0" borderId="32"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37" xfId="3" applyFont="1" applyFill="1" applyBorder="1" applyAlignment="1">
      <alignment horizontal="center" vertical="center"/>
    </xf>
    <xf numFmtId="0" fontId="10" fillId="0" borderId="36" xfId="3" applyFont="1" applyFill="1" applyBorder="1" applyAlignment="1">
      <alignment horizontal="center" vertical="center"/>
    </xf>
    <xf numFmtId="0" fontId="10" fillId="8" borderId="46" xfId="0" applyFont="1" applyFill="1" applyBorder="1" applyAlignment="1">
      <alignment horizontal="center" vertical="center"/>
    </xf>
    <xf numFmtId="0" fontId="10" fillId="8" borderId="47" xfId="0" applyFont="1" applyFill="1" applyBorder="1" applyAlignment="1">
      <alignment horizontal="center" vertical="center"/>
    </xf>
    <xf numFmtId="0" fontId="18" fillId="0" borderId="48" xfId="0" applyFont="1" applyFill="1" applyBorder="1" applyAlignment="1">
      <alignment horizontal="center" vertical="center"/>
    </xf>
    <xf numFmtId="0" fontId="10" fillId="0" borderId="49"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46" xfId="0" applyFont="1" applyFill="1" applyBorder="1" applyAlignment="1">
      <alignment vertical="center" shrinkToFit="1"/>
    </xf>
    <xf numFmtId="0" fontId="4" fillId="0" borderId="50" xfId="3" applyFont="1" applyFill="1" applyBorder="1" applyAlignment="1">
      <alignment horizontal="center" vertical="center"/>
    </xf>
    <xf numFmtId="0" fontId="4" fillId="0" borderId="51" xfId="3" applyFont="1" applyFill="1" applyBorder="1" applyAlignment="1">
      <alignment horizontal="center" vertical="center"/>
    </xf>
    <xf numFmtId="0" fontId="10" fillId="0" borderId="52" xfId="0" applyFont="1" applyFill="1" applyBorder="1" applyAlignment="1">
      <alignment horizontal="center" vertical="center"/>
    </xf>
    <xf numFmtId="0" fontId="10" fillId="0" borderId="53" xfId="0" applyFont="1" applyFill="1" applyBorder="1" applyAlignment="1">
      <alignment horizontal="center" vertical="center"/>
    </xf>
    <xf numFmtId="0" fontId="4" fillId="0" borderId="52" xfId="3" applyFont="1" applyFill="1" applyBorder="1" applyAlignment="1">
      <alignment horizontal="center" vertical="center"/>
    </xf>
    <xf numFmtId="0" fontId="4" fillId="0" borderId="53" xfId="3" applyFont="1" applyFill="1" applyBorder="1" applyAlignment="1">
      <alignment horizontal="center" vertical="center"/>
    </xf>
    <xf numFmtId="0" fontId="4" fillId="0" borderId="54" xfId="3" applyFont="1" applyFill="1" applyBorder="1" applyAlignment="1">
      <alignment horizontal="center" vertical="center"/>
    </xf>
    <xf numFmtId="0" fontId="4" fillId="0" borderId="55" xfId="3" applyFont="1" applyFill="1" applyBorder="1" applyAlignment="1">
      <alignment horizontal="center" vertical="center"/>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4" xfId="3" applyFont="1" applyFill="1" applyBorder="1" applyAlignment="1">
      <alignment horizontal="center" vertical="center"/>
    </xf>
    <xf numFmtId="0" fontId="10" fillId="0" borderId="55" xfId="3" applyFont="1" applyFill="1" applyBorder="1" applyAlignment="1">
      <alignment horizontal="center" vertical="center"/>
    </xf>
    <xf numFmtId="0" fontId="10" fillId="0" borderId="50" xfId="3" applyFont="1" applyFill="1" applyBorder="1" applyAlignment="1">
      <alignment horizontal="center" vertical="center"/>
    </xf>
    <xf numFmtId="0" fontId="10" fillId="0" borderId="51" xfId="3" applyFont="1" applyFill="1" applyBorder="1" applyAlignment="1">
      <alignment horizontal="center" vertical="center"/>
    </xf>
    <xf numFmtId="0" fontId="10" fillId="0" borderId="52" xfId="3" applyFont="1" applyFill="1" applyBorder="1" applyAlignment="1">
      <alignment horizontal="center" vertical="center"/>
    </xf>
    <xf numFmtId="0" fontId="10" fillId="0" borderId="53" xfId="3" applyFont="1" applyFill="1" applyBorder="1" applyAlignment="1">
      <alignment horizontal="center" vertical="center"/>
    </xf>
    <xf numFmtId="0" fontId="10" fillId="9" borderId="47" xfId="0" applyFont="1" applyFill="1" applyBorder="1" applyAlignment="1">
      <alignment vertical="center"/>
    </xf>
    <xf numFmtId="56" fontId="4" fillId="0" borderId="0" xfId="2" applyNumberFormat="1" applyFont="1" applyAlignment="1">
      <alignment horizontal="center" vertical="center"/>
    </xf>
    <xf numFmtId="177" fontId="4" fillId="0" borderId="0" xfId="2" applyNumberFormat="1" applyFont="1" applyAlignment="1">
      <alignment horizontal="center" vertical="center"/>
    </xf>
    <xf numFmtId="0" fontId="4" fillId="0" borderId="56" xfId="0" applyFont="1" applyBorder="1" applyAlignment="1">
      <alignment horizontal="center" vertical="center"/>
    </xf>
    <xf numFmtId="177" fontId="4" fillId="0" borderId="0" xfId="2" applyNumberFormat="1" applyFont="1" applyBorder="1" applyAlignment="1">
      <alignment horizontal="center" vertical="center"/>
    </xf>
    <xf numFmtId="56" fontId="4" fillId="0" borderId="0" xfId="2" applyNumberFormat="1" applyFont="1" applyBorder="1" applyAlignment="1">
      <alignment horizontal="center" vertical="center"/>
    </xf>
    <xf numFmtId="56" fontId="4" fillId="0" borderId="0" xfId="2" applyNumberFormat="1" applyFont="1" applyAlignment="1">
      <alignment horizontal="center" vertical="center" wrapText="1"/>
    </xf>
    <xf numFmtId="56" fontId="4" fillId="0" borderId="0" xfId="3" applyNumberFormat="1" applyFont="1" applyBorder="1" applyAlignment="1">
      <alignment horizontal="center" vertical="center"/>
    </xf>
    <xf numFmtId="56" fontId="4" fillId="0" borderId="0" xfId="3" applyNumberFormat="1" applyFont="1" applyAlignment="1">
      <alignment horizontal="center" vertical="center"/>
    </xf>
    <xf numFmtId="56" fontId="19" fillId="0" borderId="0" xfId="2" applyNumberFormat="1" applyFont="1" applyAlignment="1">
      <alignment horizontal="center" vertical="center" wrapText="1"/>
    </xf>
    <xf numFmtId="0" fontId="4" fillId="0" borderId="0" xfId="0" applyFont="1" applyBorder="1" applyAlignment="1">
      <alignment horizontal="center" vertical="center"/>
    </xf>
    <xf numFmtId="0" fontId="4" fillId="0" borderId="0" xfId="2" applyNumberFormat="1" applyFont="1" applyFill="1" applyAlignment="1">
      <alignment horizontal="center" vertical="center"/>
    </xf>
    <xf numFmtId="0" fontId="17"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11" fillId="0" borderId="0" xfId="0" applyFont="1" applyAlignment="1">
      <alignment horizontal="center" vertical="center"/>
    </xf>
    <xf numFmtId="0" fontId="4" fillId="0" borderId="5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9" fontId="10" fillId="7" borderId="62" xfId="1" applyFont="1" applyFill="1" applyBorder="1" applyAlignment="1">
      <alignment horizontal="right" vertical="center"/>
    </xf>
    <xf numFmtId="9" fontId="10" fillId="7" borderId="63" xfId="1" applyFont="1" applyFill="1" applyBorder="1" applyAlignment="1">
      <alignment horizontal="center" vertical="center"/>
    </xf>
    <xf numFmtId="9" fontId="10" fillId="8" borderId="64" xfId="1" applyFont="1" applyFill="1" applyBorder="1">
      <alignment vertical="center"/>
    </xf>
    <xf numFmtId="0" fontId="17" fillId="0" borderId="0" xfId="0" applyNumberFormat="1" applyFont="1" applyAlignment="1">
      <alignment horizontal="left"/>
    </xf>
    <xf numFmtId="0" fontId="10" fillId="0" borderId="0" xfId="0" applyFont="1" applyAlignment="1">
      <alignment horizontal="left" vertical="center"/>
    </xf>
    <xf numFmtId="0" fontId="0" fillId="0" borderId="0" xfId="0" applyFont="1" applyAlignment="1">
      <alignment vertical="center"/>
    </xf>
    <xf numFmtId="0" fontId="3" fillId="0" borderId="0" xfId="0" applyFont="1" applyAlignment="1">
      <alignment vertical="center"/>
    </xf>
    <xf numFmtId="0" fontId="11" fillId="0" borderId="0" xfId="0" applyFont="1" applyAlignment="1">
      <alignment horizontal="right" vertical="center"/>
    </xf>
    <xf numFmtId="0" fontId="4" fillId="0" borderId="44" xfId="0" applyFont="1" applyBorder="1" applyAlignment="1">
      <alignment horizontal="center" vertical="center"/>
    </xf>
    <xf numFmtId="0" fontId="10" fillId="0" borderId="44" xfId="0" applyFont="1" applyBorder="1" applyAlignment="1">
      <alignment horizontal="center" vertical="center"/>
    </xf>
    <xf numFmtId="0" fontId="0" fillId="0" borderId="12" xfId="0" applyFont="1" applyBorder="1" applyAlignment="1">
      <alignment horizontal="center" vertical="center"/>
    </xf>
    <xf numFmtId="0" fontId="0" fillId="0" borderId="65" xfId="0" applyFont="1" applyBorder="1" applyAlignment="1">
      <alignment horizontal="center" vertical="center"/>
    </xf>
    <xf numFmtId="0" fontId="3" fillId="0" borderId="66" xfId="0" applyFont="1" applyBorder="1" applyAlignment="1">
      <alignment horizontal="center" vertical="center"/>
    </xf>
    <xf numFmtId="0" fontId="3" fillId="0" borderId="49" xfId="0" applyFont="1" applyBorder="1" applyAlignment="1">
      <alignment horizontal="center" vertical="center"/>
    </xf>
    <xf numFmtId="0" fontId="3" fillId="0" borderId="12" xfId="0" applyFont="1" applyBorder="1" applyAlignment="1">
      <alignment horizontal="center" vertical="center"/>
    </xf>
    <xf numFmtId="0" fontId="10" fillId="0" borderId="1" xfId="0" applyFont="1" applyBorder="1" applyAlignment="1">
      <alignment horizontal="center" vertical="center"/>
    </xf>
    <xf numFmtId="0" fontId="4"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3" fillId="0" borderId="44"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10" fillId="0" borderId="47" xfId="0" applyFont="1" applyBorder="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10"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10" fillId="10" borderId="71" xfId="0" applyFont="1" applyFill="1" applyBorder="1" applyAlignment="1">
      <alignment horizontal="center" vertical="center"/>
    </xf>
    <xf numFmtId="0" fontId="10" fillId="7" borderId="73" xfId="0" applyFont="1" applyFill="1" applyBorder="1" applyAlignment="1">
      <alignment horizontal="center" vertical="center"/>
    </xf>
    <xf numFmtId="0" fontId="4" fillId="7" borderId="74" xfId="0" applyFont="1" applyFill="1" applyBorder="1" applyAlignment="1">
      <alignment horizontal="center" vertical="center"/>
    </xf>
    <xf numFmtId="0" fontId="3" fillId="0" borderId="0" xfId="0" applyFont="1" applyAlignment="1">
      <alignment horizontal="right" vertical="center"/>
    </xf>
    <xf numFmtId="0" fontId="10" fillId="10" borderId="73" xfId="0" applyFont="1" applyFill="1" applyBorder="1" applyAlignment="1">
      <alignment horizontal="center" vertical="center"/>
    </xf>
    <xf numFmtId="0" fontId="19" fillId="0" borderId="75" xfId="0" applyFont="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24" xfId="0" applyFont="1" applyFill="1" applyBorder="1" applyAlignment="1">
      <alignment horizontal="center" vertical="center"/>
    </xf>
    <xf numFmtId="0" fontId="4" fillId="12" borderId="78" xfId="0" applyFont="1" applyFill="1" applyBorder="1" applyAlignment="1">
      <alignment horizontal="center" vertical="center"/>
    </xf>
    <xf numFmtId="0" fontId="20" fillId="12" borderId="78" xfId="0" applyFont="1" applyFill="1" applyBorder="1" applyAlignment="1">
      <alignment horizontal="center" vertical="center"/>
    </xf>
    <xf numFmtId="0" fontId="20" fillId="12" borderId="79" xfId="0" applyFont="1" applyFill="1" applyBorder="1" applyAlignment="1">
      <alignment horizontal="center" vertical="center"/>
    </xf>
    <xf numFmtId="0" fontId="4" fillId="0" borderId="80" xfId="0" applyFont="1" applyFill="1" applyBorder="1" applyAlignment="1">
      <alignment horizontal="center" vertical="center"/>
    </xf>
    <xf numFmtId="0" fontId="4" fillId="12" borderId="81" xfId="0" applyFont="1" applyFill="1" applyBorder="1" applyAlignment="1">
      <alignment horizontal="center" vertical="center"/>
    </xf>
    <xf numFmtId="0" fontId="20" fillId="12" borderId="81" xfId="0" applyFont="1" applyFill="1" applyBorder="1" applyAlignment="1">
      <alignment horizontal="center" vertical="center"/>
    </xf>
    <xf numFmtId="0" fontId="4" fillId="0" borderId="82" xfId="0" applyFont="1" applyFill="1" applyBorder="1" applyAlignment="1">
      <alignment horizontal="center" vertical="center"/>
    </xf>
    <xf numFmtId="0" fontId="20" fillId="12" borderId="83" xfId="0" applyFont="1" applyFill="1" applyBorder="1" applyAlignment="1">
      <alignment horizontal="center" vertical="center"/>
    </xf>
    <xf numFmtId="0" fontId="21" fillId="0" borderId="84" xfId="0" applyFont="1" applyBorder="1" applyAlignment="1">
      <alignment horizontal="center" vertical="center"/>
    </xf>
    <xf numFmtId="0" fontId="4" fillId="12" borderId="76" xfId="0" applyFont="1" applyFill="1" applyBorder="1" applyAlignment="1">
      <alignment horizontal="center" vertical="center"/>
    </xf>
    <xf numFmtId="0" fontId="20" fillId="12" borderId="77"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86" xfId="0" applyFont="1" applyFill="1" applyBorder="1" applyAlignment="1">
      <alignment horizontal="center" vertical="center"/>
    </xf>
    <xf numFmtId="0" fontId="10" fillId="0" borderId="87" xfId="0" applyFont="1" applyFill="1" applyBorder="1" applyAlignment="1">
      <alignment horizontal="center" vertical="center"/>
    </xf>
    <xf numFmtId="9" fontId="10" fillId="8" borderId="88" xfId="1" applyFont="1" applyFill="1" applyBorder="1" applyAlignment="1">
      <alignment horizontal="center" vertical="center"/>
    </xf>
    <xf numFmtId="9" fontId="10" fillId="8" borderId="88" xfId="1" applyFont="1" applyFill="1" applyBorder="1" applyAlignment="1">
      <alignment horizontal="right" vertical="center"/>
    </xf>
    <xf numFmtId="9" fontId="10" fillId="8" borderId="88" xfId="1" applyFont="1" applyFill="1" applyBorder="1">
      <alignment vertical="center"/>
    </xf>
    <xf numFmtId="9" fontId="10" fillId="8" borderId="89" xfId="1" applyFont="1" applyFill="1" applyBorder="1" applyAlignment="1">
      <alignment horizontal="right" vertical="center"/>
    </xf>
    <xf numFmtId="9" fontId="10" fillId="0" borderId="64" xfId="0" applyNumberFormat="1" applyFont="1" applyBorder="1" applyAlignment="1">
      <alignment vertical="center"/>
    </xf>
    <xf numFmtId="9" fontId="10" fillId="0" borderId="90" xfId="0" applyNumberFormat="1" applyFont="1" applyBorder="1" applyAlignment="1">
      <alignment vertical="center"/>
    </xf>
    <xf numFmtId="9" fontId="10" fillId="9" borderId="62" xfId="1" applyFont="1" applyFill="1" applyBorder="1">
      <alignment vertical="center"/>
    </xf>
    <xf numFmtId="9" fontId="10" fillId="9" borderId="91" xfId="1" applyFont="1" applyFill="1" applyBorder="1">
      <alignment vertical="center"/>
    </xf>
    <xf numFmtId="0" fontId="3" fillId="0" borderId="65" xfId="0" applyFont="1" applyBorder="1" applyAlignment="1">
      <alignment horizontal="center" vertical="center"/>
    </xf>
    <xf numFmtId="0" fontId="3" fillId="0" borderId="47"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3" fillId="0" borderId="70" xfId="0" applyFont="1" applyBorder="1" applyAlignment="1">
      <alignment horizontal="center" vertical="center"/>
    </xf>
    <xf numFmtId="0" fontId="10" fillId="0" borderId="49" xfId="0" applyFont="1" applyBorder="1" applyAlignment="1">
      <alignment horizontal="center" vertical="center"/>
    </xf>
    <xf numFmtId="0" fontId="3" fillId="0" borderId="21" xfId="0" applyFont="1" applyBorder="1" applyAlignment="1">
      <alignment horizontal="left" vertical="center" indent="1"/>
    </xf>
    <xf numFmtId="0" fontId="3" fillId="5" borderId="0" xfId="0" applyFont="1" applyFill="1" applyAlignment="1">
      <alignment vertical="center"/>
    </xf>
    <xf numFmtId="0" fontId="10" fillId="10" borderId="94" xfId="0" applyFont="1" applyFill="1" applyBorder="1" applyAlignment="1">
      <alignment horizontal="center" vertical="center"/>
    </xf>
    <xf numFmtId="0" fontId="10" fillId="10" borderId="72"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95" xfId="0" applyFont="1" applyFill="1" applyBorder="1" applyAlignment="1">
      <alignment horizontal="center" vertical="center"/>
    </xf>
    <xf numFmtId="0" fontId="10" fillId="10" borderId="96" xfId="0" applyFont="1" applyFill="1" applyBorder="1" applyAlignment="1">
      <alignment horizontal="center" vertical="center"/>
    </xf>
    <xf numFmtId="0" fontId="10" fillId="10" borderId="74" xfId="0" applyFont="1" applyFill="1" applyBorder="1" applyAlignment="1">
      <alignment horizontal="center" vertical="center"/>
    </xf>
    <xf numFmtId="0" fontId="10" fillId="9" borderId="27" xfId="0" applyFont="1" applyFill="1" applyBorder="1" applyAlignment="1">
      <alignment horizontal="center" vertical="center"/>
    </xf>
    <xf numFmtId="0" fontId="10" fillId="9" borderId="97"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11" borderId="31" xfId="0" applyFont="1" applyFill="1" applyBorder="1" applyAlignment="1">
      <alignment horizontal="center" vertical="center"/>
    </xf>
    <xf numFmtId="0" fontId="10" fillId="0" borderId="79" xfId="0" applyFont="1" applyFill="1" applyBorder="1" applyAlignment="1">
      <alignment horizontal="center" vertical="center"/>
    </xf>
    <xf numFmtId="0" fontId="10" fillId="12" borderId="79" xfId="0" applyFont="1" applyFill="1" applyBorder="1" applyAlignment="1">
      <alignment horizontal="center" vertical="center"/>
    </xf>
    <xf numFmtId="0" fontId="10" fillId="12" borderId="9" xfId="0" applyFont="1" applyFill="1" applyBorder="1" applyAlignment="1">
      <alignment horizontal="center" vertical="center"/>
    </xf>
    <xf numFmtId="0" fontId="20" fillId="12" borderId="98" xfId="0" applyFont="1" applyFill="1" applyBorder="1" applyAlignment="1">
      <alignment horizontal="center" vertical="center"/>
    </xf>
    <xf numFmtId="0" fontId="10" fillId="12" borderId="98" xfId="0" applyFont="1" applyFill="1" applyBorder="1" applyAlignment="1">
      <alignment horizontal="center" vertical="center"/>
    </xf>
    <xf numFmtId="0" fontId="20" fillId="12" borderId="99" xfId="0" applyFont="1" applyFill="1" applyBorder="1" applyAlignment="1">
      <alignment horizontal="center" vertical="center"/>
    </xf>
    <xf numFmtId="0" fontId="4" fillId="0" borderId="99"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99" xfId="0" applyFont="1" applyFill="1" applyBorder="1" applyAlignment="1">
      <alignment horizontal="center" vertical="center"/>
    </xf>
    <xf numFmtId="0" fontId="10" fillId="0" borderId="9" xfId="0" applyFont="1" applyFill="1" applyBorder="1" applyAlignment="1">
      <alignment horizontal="center" vertical="center"/>
    </xf>
    <xf numFmtId="0" fontId="4" fillId="0" borderId="77" xfId="0" applyFont="1" applyBorder="1" applyAlignment="1">
      <alignment horizontal="center" vertical="center"/>
    </xf>
    <xf numFmtId="0" fontId="4" fillId="0" borderId="100" xfId="0" applyFont="1" applyBorder="1" applyAlignment="1">
      <alignment horizontal="center" vertical="center"/>
    </xf>
    <xf numFmtId="9" fontId="10" fillId="9" borderId="101" xfId="1" applyFont="1" applyFill="1" applyBorder="1">
      <alignment vertical="center"/>
    </xf>
    <xf numFmtId="0" fontId="10" fillId="5" borderId="0" xfId="0" applyFont="1" applyFill="1" applyAlignment="1">
      <alignment horizontal="center" vertical="center"/>
    </xf>
    <xf numFmtId="0" fontId="4" fillId="0" borderId="0" xfId="3" applyFont="1" applyAlignment="1">
      <alignment horizontal="center" vertical="center"/>
    </xf>
    <xf numFmtId="0" fontId="3" fillId="5" borderId="49" xfId="0" applyFont="1" applyFill="1" applyBorder="1" applyAlignment="1">
      <alignment horizontal="center" vertical="center"/>
    </xf>
    <xf numFmtId="0" fontId="3" fillId="0" borderId="14" xfId="0" applyFont="1" applyBorder="1" applyAlignment="1">
      <alignment horizontal="center" vertical="center"/>
    </xf>
    <xf numFmtId="56" fontId="4" fillId="0" borderId="0" xfId="0" applyNumberFormat="1" applyFont="1" applyAlignment="1">
      <alignment horizontal="center" vertical="top"/>
    </xf>
    <xf numFmtId="0" fontId="10" fillId="5" borderId="69" xfId="0" applyFont="1" applyFill="1" applyBorder="1" applyAlignment="1">
      <alignment horizontal="center" vertical="center"/>
    </xf>
    <xf numFmtId="0" fontId="3" fillId="0" borderId="14" xfId="0" applyFont="1" applyBorder="1" applyAlignment="1">
      <alignment horizontal="right" vertical="center"/>
    </xf>
    <xf numFmtId="0" fontId="3" fillId="5" borderId="44" xfId="0" applyFont="1" applyFill="1" applyBorder="1" applyAlignment="1">
      <alignment horizontal="center" vertical="center"/>
    </xf>
    <xf numFmtId="56" fontId="4" fillId="0" borderId="0" xfId="0" applyNumberFormat="1" applyFont="1" applyAlignment="1">
      <alignment horizontal="center" vertical="center"/>
    </xf>
    <xf numFmtId="0" fontId="10" fillId="5" borderId="49" xfId="0" applyFont="1" applyFill="1" applyBorder="1" applyAlignment="1">
      <alignment horizontal="center" vertical="center"/>
    </xf>
    <xf numFmtId="0" fontId="3" fillId="0" borderId="14" xfId="0" applyFont="1" applyBorder="1" applyAlignment="1">
      <alignment vertical="center"/>
    </xf>
    <xf numFmtId="0" fontId="10" fillId="0" borderId="69" xfId="0" applyFont="1" applyBorder="1" applyAlignment="1">
      <alignment horizontal="right" vertical="center"/>
    </xf>
    <xf numFmtId="0" fontId="10" fillId="0" borderId="102" xfId="0" applyFont="1" applyBorder="1" applyAlignment="1">
      <alignment horizontal="right" vertical="center"/>
    </xf>
    <xf numFmtId="0" fontId="10" fillId="0" borderId="103" xfId="0" applyFont="1" applyBorder="1" applyAlignment="1">
      <alignment horizontal="right" vertical="center"/>
    </xf>
    <xf numFmtId="0" fontId="10" fillId="0" borderId="48" xfId="0" applyFont="1" applyBorder="1" applyAlignment="1">
      <alignment horizontal="right" vertical="center"/>
    </xf>
    <xf numFmtId="0" fontId="10" fillId="0" borderId="46" xfId="0" applyFont="1" applyBorder="1" applyAlignment="1">
      <alignment horizontal="right" vertical="center"/>
    </xf>
    <xf numFmtId="0" fontId="10" fillId="9" borderId="104" xfId="0" applyFont="1" applyFill="1" applyBorder="1" applyAlignment="1">
      <alignment vertical="center"/>
    </xf>
    <xf numFmtId="0" fontId="10" fillId="9" borderId="28" xfId="0" applyFont="1" applyFill="1" applyBorder="1" applyAlignment="1">
      <alignment horizontal="center" vertical="center"/>
    </xf>
    <xf numFmtId="0" fontId="10" fillId="9" borderId="105" xfId="0" applyFont="1" applyFill="1" applyBorder="1" applyAlignment="1">
      <alignment horizontal="center" vertical="center"/>
    </xf>
    <xf numFmtId="0" fontId="10" fillId="5" borderId="0" xfId="0" applyFont="1" applyFill="1" applyAlignment="1">
      <alignment horizontal="left" vertical="center"/>
    </xf>
    <xf numFmtId="0" fontId="21" fillId="0" borderId="84" xfId="0" applyFont="1" applyFill="1" applyBorder="1" applyAlignment="1">
      <alignment horizontal="center" vertical="center"/>
    </xf>
    <xf numFmtId="0" fontId="15" fillId="0" borderId="84" xfId="0" applyFont="1" applyFill="1" applyBorder="1" applyAlignment="1">
      <alignment horizontal="center" vertical="center"/>
    </xf>
    <xf numFmtId="0" fontId="4" fillId="0" borderId="8" xfId="0" applyFont="1" applyBorder="1" applyAlignment="1">
      <alignment horizontal="center" vertical="center"/>
    </xf>
    <xf numFmtId="176" fontId="4" fillId="0" borderId="106" xfId="0" applyNumberFormat="1" applyFont="1" applyBorder="1" applyAlignment="1">
      <alignment horizontal="center" vertical="center"/>
    </xf>
    <xf numFmtId="176" fontId="4" fillId="0" borderId="106" xfId="0" applyNumberFormat="1" applyFont="1" applyFill="1" applyBorder="1" applyAlignment="1">
      <alignment horizontal="center" vertical="center"/>
    </xf>
    <xf numFmtId="0" fontId="4" fillId="0" borderId="29" xfId="0" applyFont="1" applyBorder="1" applyAlignment="1">
      <alignment horizontal="center" vertical="center"/>
    </xf>
    <xf numFmtId="176" fontId="4" fillId="0" borderId="107" xfId="0" applyNumberFormat="1" applyFont="1" applyBorder="1" applyAlignment="1">
      <alignment horizontal="center" vertical="center"/>
    </xf>
    <xf numFmtId="0" fontId="4" fillId="0" borderId="108" xfId="0" applyFont="1" applyBorder="1" applyAlignment="1">
      <alignment horizontal="center" vertical="center"/>
    </xf>
    <xf numFmtId="176" fontId="4" fillId="0" borderId="84" xfId="0" applyNumberFormat="1" applyFont="1" applyBorder="1" applyAlignment="1">
      <alignment horizontal="center" vertical="center"/>
    </xf>
    <xf numFmtId="0" fontId="4" fillId="0" borderId="0" xfId="3" applyNumberFormat="1" applyFont="1" applyAlignment="1">
      <alignment horizontal="center" vertical="center"/>
    </xf>
    <xf numFmtId="0" fontId="4" fillId="0" borderId="0" xfId="0" applyNumberFormat="1" applyFont="1" applyAlignment="1">
      <alignment horizontal="center" vertical="top"/>
    </xf>
    <xf numFmtId="0" fontId="4" fillId="0" borderId="0" xfId="0" applyFont="1" applyBorder="1" applyAlignment="1">
      <alignment horizontal="right" vertical="center"/>
    </xf>
    <xf numFmtId="0" fontId="22" fillId="0" borderId="0" xfId="0" applyFont="1" applyBorder="1" applyAlignment="1">
      <alignment vertical="center"/>
    </xf>
    <xf numFmtId="0" fontId="19"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23" fillId="0" borderId="0" xfId="0" applyFont="1" applyBorder="1" applyAlignment="1">
      <alignment horizontal="center" vertical="center"/>
    </xf>
    <xf numFmtId="176" fontId="4" fillId="0" borderId="0" xfId="0" applyNumberFormat="1" applyFont="1" applyBorder="1" applyAlignment="1">
      <alignment vertical="center"/>
    </xf>
    <xf numFmtId="176" fontId="4" fillId="0" borderId="0" xfId="0" applyNumberFormat="1" applyFont="1" applyFill="1" applyBorder="1" applyAlignment="1">
      <alignment vertical="center"/>
    </xf>
    <xf numFmtId="0" fontId="4" fillId="0" borderId="109" xfId="0" applyNumberFormat="1"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center"/>
    </xf>
    <xf numFmtId="177" fontId="24" fillId="0" borderId="0" xfId="0" applyNumberFormat="1" applyFont="1" applyAlignment="1">
      <alignment horizontal="left"/>
    </xf>
    <xf numFmtId="0" fontId="24" fillId="0" borderId="0" xfId="0" applyFont="1" applyAlignment="1"/>
    <xf numFmtId="0" fontId="25" fillId="0" borderId="0" xfId="0" applyFont="1" applyAlignment="1">
      <alignment horizontal="left"/>
    </xf>
    <xf numFmtId="0" fontId="25" fillId="0" borderId="0" xfId="0" applyFont="1" applyAlignment="1"/>
    <xf numFmtId="0" fontId="26" fillId="0" borderId="0" xfId="0" applyFont="1" applyAlignment="1">
      <alignment horizontal="center"/>
    </xf>
    <xf numFmtId="0" fontId="27" fillId="0" borderId="0" xfId="0" applyFont="1" applyAlignment="1">
      <alignment horizontal="center" vertical="center"/>
    </xf>
    <xf numFmtId="0" fontId="26" fillId="0" borderId="0" xfId="0" applyFont="1" applyAlignment="1"/>
    <xf numFmtId="0" fontId="10" fillId="0" borderId="0" xfId="0" applyFont="1" applyAlignment="1">
      <alignment horizontal="center"/>
    </xf>
    <xf numFmtId="0" fontId="4" fillId="14" borderId="46" xfId="3" applyFont="1" applyFill="1" applyBorder="1" applyAlignment="1">
      <alignment horizontal="center" vertical="center"/>
    </xf>
    <xf numFmtId="0" fontId="10" fillId="14" borderId="49" xfId="0" applyFont="1" applyFill="1" applyBorder="1" applyAlignment="1">
      <alignment horizontal="center" vertical="center"/>
    </xf>
    <xf numFmtId="177" fontId="10" fillId="0" borderId="32" xfId="0" applyNumberFormat="1" applyFont="1" applyBorder="1" applyAlignment="1">
      <alignment horizontal="center" vertical="center"/>
    </xf>
    <xf numFmtId="0" fontId="17" fillId="0" borderId="50" xfId="0" applyFont="1" applyFill="1" applyBorder="1" applyAlignment="1">
      <alignment horizontal="center" vertical="center"/>
    </xf>
    <xf numFmtId="0" fontId="17" fillId="0" borderId="110" xfId="0" applyFont="1" applyBorder="1" applyAlignment="1">
      <alignment horizontal="center" vertical="center"/>
    </xf>
    <xf numFmtId="0" fontId="17" fillId="0" borderId="34" xfId="0" applyFont="1" applyFill="1" applyBorder="1" applyAlignment="1">
      <alignment horizontal="center" vertical="center"/>
    </xf>
    <xf numFmtId="0" fontId="10" fillId="0" borderId="111" xfId="0" applyFont="1" applyFill="1" applyBorder="1" applyAlignment="1">
      <alignment horizontal="center" vertical="center"/>
    </xf>
    <xf numFmtId="177" fontId="10" fillId="0" borderId="36" xfId="0" applyNumberFormat="1" applyFont="1" applyBorder="1" applyAlignment="1">
      <alignment horizontal="center" vertical="center"/>
    </xf>
    <xf numFmtId="0" fontId="17" fillId="0" borderId="52" xfId="0" applyFont="1" applyFill="1" applyBorder="1" applyAlignment="1">
      <alignment horizontal="center" vertical="center"/>
    </xf>
    <xf numFmtId="0" fontId="17" fillId="0" borderId="112" xfId="0" applyFont="1" applyBorder="1" applyAlignment="1">
      <alignment horizontal="center" vertical="center"/>
    </xf>
    <xf numFmtId="0" fontId="17" fillId="0" borderId="38" xfId="0" applyFont="1" applyFill="1" applyBorder="1" applyAlignment="1">
      <alignment horizontal="center" vertical="center"/>
    </xf>
    <xf numFmtId="0" fontId="17" fillId="0" borderId="37" xfId="0" applyFont="1" applyBorder="1" applyAlignment="1">
      <alignment horizontal="center" vertical="center"/>
    </xf>
    <xf numFmtId="0" fontId="17" fillId="0" borderId="37" xfId="0" applyFont="1" applyBorder="1" applyAlignment="1">
      <alignment horizontal="center"/>
    </xf>
    <xf numFmtId="177" fontId="10" fillId="0" borderId="40" xfId="0" applyNumberFormat="1" applyFont="1" applyBorder="1" applyAlignment="1">
      <alignment horizontal="center" vertical="center"/>
    </xf>
    <xf numFmtId="0" fontId="17" fillId="0" borderId="54" xfId="0" applyFont="1" applyFill="1" applyBorder="1" applyAlignment="1">
      <alignment horizontal="center" vertical="center"/>
    </xf>
    <xf numFmtId="0" fontId="17" fillId="0" borderId="41" xfId="0" applyFont="1" applyBorder="1" applyAlignment="1">
      <alignment horizontal="center" vertical="center"/>
    </xf>
    <xf numFmtId="0" fontId="17" fillId="0" borderId="42" xfId="0" applyFont="1" applyFill="1" applyBorder="1" applyAlignment="1">
      <alignment horizontal="center" vertical="center"/>
    </xf>
    <xf numFmtId="0" fontId="17" fillId="0" borderId="33" xfId="0" applyFont="1" applyBorder="1" applyAlignment="1">
      <alignment horizontal="center" vertical="center"/>
    </xf>
    <xf numFmtId="0" fontId="17" fillId="0" borderId="113" xfId="0" applyFont="1" applyBorder="1" applyAlignment="1">
      <alignment horizontal="center" vertical="center"/>
    </xf>
    <xf numFmtId="177" fontId="10" fillId="0" borderId="36" xfId="0" applyNumberFormat="1" applyFont="1" applyBorder="1" applyAlignment="1">
      <alignment horizontal="center" vertical="center" wrapText="1"/>
    </xf>
    <xf numFmtId="177" fontId="10" fillId="0" borderId="40" xfId="0" applyNumberFormat="1" applyFont="1" applyBorder="1" applyAlignment="1">
      <alignment horizontal="center" vertical="center" wrapText="1"/>
    </xf>
    <xf numFmtId="177" fontId="10" fillId="0" borderId="32" xfId="3" applyNumberFormat="1" applyFont="1" applyBorder="1" applyAlignment="1">
      <alignment horizontal="center" vertical="center"/>
    </xf>
    <xf numFmtId="0" fontId="17" fillId="0" borderId="39" xfId="0" applyFont="1" applyFill="1" applyBorder="1" applyAlignment="1">
      <alignment horizontal="center" vertical="center"/>
    </xf>
    <xf numFmtId="0" fontId="17" fillId="0" borderId="114" xfId="0" applyFont="1" applyBorder="1" applyAlignment="1">
      <alignment horizontal="center" vertical="center"/>
    </xf>
    <xf numFmtId="177" fontId="10" fillId="0" borderId="32" xfId="2" applyNumberFormat="1" applyFont="1" applyBorder="1" applyAlignment="1">
      <alignment horizontal="center" vertical="center"/>
    </xf>
    <xf numFmtId="177" fontId="10" fillId="0" borderId="36" xfId="2" applyNumberFormat="1" applyFont="1" applyBorder="1" applyAlignment="1">
      <alignment horizontal="center" vertical="center"/>
    </xf>
    <xf numFmtId="177" fontId="10" fillId="0" borderId="40" xfId="2" applyNumberFormat="1" applyFont="1" applyBorder="1" applyAlignment="1">
      <alignment horizontal="center" vertical="center"/>
    </xf>
    <xf numFmtId="0" fontId="17" fillId="0" borderId="54" xfId="0" applyFont="1" applyFill="1" applyBorder="1" applyAlignment="1">
      <alignment horizontal="center"/>
    </xf>
    <xf numFmtId="0" fontId="17" fillId="0" borderId="41" xfId="0" applyFont="1" applyBorder="1" applyAlignment="1">
      <alignment horizontal="center"/>
    </xf>
    <xf numFmtId="0" fontId="4" fillId="0" borderId="50" xfId="0" applyFont="1" applyFill="1" applyBorder="1" applyAlignment="1">
      <alignment horizontal="center" vertical="center"/>
    </xf>
    <xf numFmtId="0" fontId="10" fillId="0" borderId="33" xfId="0" applyFont="1" applyBorder="1" applyAlignment="1">
      <alignment horizontal="center" vertical="center"/>
    </xf>
    <xf numFmtId="0" fontId="10" fillId="0" borderId="34" xfId="0" applyFont="1" applyFill="1" applyBorder="1" applyAlignment="1">
      <alignment horizontal="center" vertical="center"/>
    </xf>
    <xf numFmtId="0" fontId="10" fillId="0" borderId="37" xfId="0" applyFont="1" applyBorder="1" applyAlignment="1">
      <alignment horizontal="center" vertical="center"/>
    </xf>
    <xf numFmtId="0" fontId="10" fillId="0" borderId="38" xfId="0" applyFont="1" applyFill="1" applyBorder="1" applyAlignment="1">
      <alignment horizontal="center" vertical="center"/>
    </xf>
    <xf numFmtId="177" fontId="10" fillId="0" borderId="36" xfId="2" applyNumberFormat="1" applyFont="1" applyFill="1" applyBorder="1" applyAlignment="1">
      <alignment horizontal="center" vertical="center"/>
    </xf>
    <xf numFmtId="0" fontId="10" fillId="0" borderId="37" xfId="0" applyFont="1" applyBorder="1" applyAlignment="1">
      <alignment horizontal="center"/>
    </xf>
    <xf numFmtId="0" fontId="10" fillId="0" borderId="54" xfId="0" applyFont="1" applyFill="1" applyBorder="1" applyAlignment="1">
      <alignment horizontal="center" vertical="top"/>
    </xf>
    <xf numFmtId="0" fontId="10" fillId="0" borderId="41" xfId="0" applyFont="1" applyBorder="1" applyAlignment="1">
      <alignment horizontal="center"/>
    </xf>
    <xf numFmtId="0" fontId="10" fillId="0" borderId="42" xfId="0" applyFont="1" applyFill="1" applyBorder="1" applyAlignment="1">
      <alignment horizontal="center" vertical="top"/>
    </xf>
    <xf numFmtId="0" fontId="10" fillId="0" borderId="43" xfId="0" applyFont="1" applyFill="1" applyBorder="1" applyAlignment="1">
      <alignment horizontal="center" vertical="top"/>
    </xf>
    <xf numFmtId="0" fontId="10" fillId="0" borderId="52" xfId="0" applyFont="1" applyFill="1" applyBorder="1" applyAlignment="1">
      <alignment horizontal="center"/>
    </xf>
    <xf numFmtId="0" fontId="10" fillId="0" borderId="42" xfId="0" applyFont="1" applyFill="1" applyBorder="1" applyAlignment="1">
      <alignment horizontal="center" vertical="center"/>
    </xf>
    <xf numFmtId="0" fontId="10" fillId="0" borderId="41" xfId="0" applyFont="1" applyBorder="1" applyAlignment="1">
      <alignment horizontal="center" vertical="center"/>
    </xf>
    <xf numFmtId="177" fontId="10" fillId="0" borderId="32" xfId="2" applyNumberFormat="1" applyFont="1" applyFill="1" applyBorder="1" applyAlignment="1">
      <alignment horizontal="center" vertical="center"/>
    </xf>
    <xf numFmtId="0" fontId="32" fillId="0" borderId="14" xfId="0" applyFont="1" applyBorder="1" applyAlignment="1">
      <alignment horizontal="center" vertical="distributed" wrapText="1"/>
    </xf>
    <xf numFmtId="0" fontId="25" fillId="0" borderId="0" xfId="0" applyFont="1" applyAlignment="1">
      <alignment vertical="center"/>
    </xf>
    <xf numFmtId="0" fontId="26" fillId="0" borderId="0" xfId="0" applyFont="1" applyAlignment="1">
      <alignment horizontal="center" vertical="center"/>
    </xf>
    <xf numFmtId="0" fontId="10" fillId="0" borderId="115" xfId="0" applyFont="1" applyFill="1" applyBorder="1" applyAlignment="1">
      <alignment horizontal="center"/>
    </xf>
    <xf numFmtId="0" fontId="25" fillId="0" borderId="14" xfId="0" applyNumberFormat="1" applyFont="1" applyBorder="1" applyAlignment="1">
      <alignment horizontal="right" vertical="center"/>
    </xf>
    <xf numFmtId="0" fontId="10" fillId="0" borderId="38" xfId="0" applyFont="1" applyFill="1" applyBorder="1" applyAlignment="1">
      <alignment horizontal="center"/>
    </xf>
    <xf numFmtId="56" fontId="25" fillId="0" borderId="14" xfId="0" applyNumberFormat="1" applyFont="1" applyBorder="1" applyAlignment="1">
      <alignment horizontal="right" vertical="center"/>
    </xf>
    <xf numFmtId="0" fontId="25" fillId="0" borderId="0" xfId="0" applyFont="1" applyFill="1" applyBorder="1" applyAlignment="1">
      <alignment vertical="center"/>
    </xf>
    <xf numFmtId="0" fontId="10" fillId="0" borderId="42" xfId="0" applyFont="1" applyFill="1" applyBorder="1" applyAlignment="1">
      <alignment horizontal="center"/>
    </xf>
    <xf numFmtId="56" fontId="25" fillId="0" borderId="14" xfId="0" applyNumberFormat="1" applyFont="1" applyFill="1" applyBorder="1" applyAlignment="1">
      <alignment horizontal="right" vertical="center"/>
    </xf>
    <xf numFmtId="0" fontId="10" fillId="0" borderId="34" xfId="0" applyFont="1" applyFill="1" applyBorder="1" applyAlignment="1">
      <alignment horizontal="center"/>
    </xf>
    <xf numFmtId="177" fontId="25" fillId="0" borderId="14" xfId="0" applyNumberFormat="1" applyFont="1" applyBorder="1" applyAlignment="1">
      <alignment horizontal="right" vertical="center"/>
    </xf>
    <xf numFmtId="56" fontId="4" fillId="0" borderId="14" xfId="0" applyNumberFormat="1" applyFont="1" applyBorder="1" applyAlignment="1">
      <alignment horizontal="right" vertical="center" wrapText="1"/>
    </xf>
    <xf numFmtId="56" fontId="4" fillId="0" borderId="14" xfId="3" applyNumberFormat="1" applyFont="1" applyBorder="1" applyAlignment="1">
      <alignment horizontal="right" vertical="center"/>
    </xf>
    <xf numFmtId="56" fontId="4" fillId="0" borderId="14" xfId="0" applyNumberFormat="1" applyFont="1" applyBorder="1" applyAlignment="1">
      <alignment horizontal="right" vertical="center"/>
    </xf>
    <xf numFmtId="56" fontId="25" fillId="0" borderId="14" xfId="2" applyNumberFormat="1" applyFont="1" applyBorder="1" applyAlignment="1">
      <alignment horizontal="right" vertical="center"/>
    </xf>
    <xf numFmtId="0" fontId="10" fillId="0" borderId="41" xfId="0" applyFont="1" applyFill="1" applyBorder="1" applyAlignment="1">
      <alignment horizontal="center" vertical="top"/>
    </xf>
    <xf numFmtId="0" fontId="26" fillId="0" borderId="0" xfId="0" applyFont="1" applyAlignment="1">
      <alignment vertical="center"/>
    </xf>
    <xf numFmtId="0" fontId="33" fillId="15" borderId="98" xfId="0" applyFont="1" applyFill="1" applyBorder="1" applyAlignment="1">
      <alignment horizontal="center" vertical="distributed" wrapText="1"/>
    </xf>
    <xf numFmtId="0" fontId="33" fillId="0" borderId="98" xfId="0" applyFont="1" applyBorder="1" applyAlignment="1">
      <alignment horizontal="center" vertical="distributed" wrapText="1"/>
    </xf>
    <xf numFmtId="0" fontId="33" fillId="0" borderId="98" xfId="0" applyFont="1" applyBorder="1" applyAlignment="1">
      <alignment horizontal="center" vertical="center" textRotation="255" wrapText="1"/>
    </xf>
    <xf numFmtId="0" fontId="24" fillId="15" borderId="98" xfId="0" applyFont="1" applyFill="1" applyBorder="1" applyAlignment="1">
      <alignment horizontal="center" vertical="center"/>
    </xf>
    <xf numFmtId="0" fontId="24" fillId="0" borderId="98" xfId="0" applyFont="1" applyBorder="1" applyAlignment="1">
      <alignment horizontal="center" vertical="center"/>
    </xf>
    <xf numFmtId="0" fontId="34" fillId="15" borderId="98" xfId="0" applyFont="1" applyFill="1" applyBorder="1" applyAlignment="1">
      <alignment horizontal="center" vertical="distributed"/>
    </xf>
    <xf numFmtId="178" fontId="33" fillId="0" borderId="98" xfId="0" applyNumberFormat="1" applyFont="1" applyBorder="1" applyAlignment="1">
      <alignment horizontal="center" vertical="distributed" wrapText="1"/>
    </xf>
    <xf numFmtId="177" fontId="10" fillId="0" borderId="116" xfId="0" applyNumberFormat="1" applyFont="1" applyBorder="1" applyAlignment="1">
      <alignment horizontal="center" vertical="center"/>
    </xf>
    <xf numFmtId="0" fontId="17" fillId="0" borderId="117" xfId="0" applyFont="1" applyFill="1" applyBorder="1" applyAlignment="1">
      <alignment horizontal="center" vertical="center"/>
    </xf>
    <xf numFmtId="0" fontId="17" fillId="0" borderId="118" xfId="0" applyFont="1" applyBorder="1" applyAlignment="1">
      <alignment horizontal="center"/>
    </xf>
    <xf numFmtId="0" fontId="17" fillId="0" borderId="119" xfId="0" applyFont="1" applyFill="1" applyBorder="1" applyAlignment="1">
      <alignment horizontal="center" vertical="center"/>
    </xf>
    <xf numFmtId="0" fontId="10" fillId="0" borderId="120" xfId="0" applyFont="1" applyFill="1" applyBorder="1" applyAlignment="1">
      <alignment horizontal="center" vertical="center"/>
    </xf>
    <xf numFmtId="0" fontId="10" fillId="0" borderId="117" xfId="0" applyFont="1" applyFill="1" applyBorder="1" applyAlignment="1">
      <alignment horizontal="center" vertical="center"/>
    </xf>
    <xf numFmtId="0" fontId="10" fillId="0" borderId="118" xfId="0" applyFont="1" applyFill="1" applyBorder="1" applyAlignment="1">
      <alignment horizontal="center" vertical="center"/>
    </xf>
    <xf numFmtId="177" fontId="10" fillId="0" borderId="14" xfId="0" applyNumberFormat="1" applyFont="1" applyBorder="1" applyAlignment="1">
      <alignment vertical="center"/>
    </xf>
    <xf numFmtId="177" fontId="10" fillId="0" borderId="121" xfId="0" applyNumberFormat="1" applyFont="1" applyBorder="1" applyAlignment="1">
      <alignment horizontal="right" vertical="center"/>
    </xf>
    <xf numFmtId="0" fontId="10" fillId="0" borderId="122" xfId="0" applyFont="1" applyFill="1" applyBorder="1" applyAlignment="1">
      <alignment horizontal="center" vertical="center"/>
    </xf>
    <xf numFmtId="0" fontId="10" fillId="0" borderId="59" xfId="0" applyFont="1" applyFill="1" applyBorder="1" applyAlignment="1">
      <alignment horizontal="center" vertical="center"/>
    </xf>
    <xf numFmtId="177" fontId="10" fillId="0" borderId="0" xfId="0" applyNumberFormat="1" applyFont="1" applyAlignment="1">
      <alignment horizontal="center" vertical="center"/>
    </xf>
    <xf numFmtId="9" fontId="10" fillId="13" borderId="123" xfId="1" applyNumberFormat="1" applyFont="1" applyFill="1" applyBorder="1" applyAlignment="1">
      <alignment horizontal="center" vertical="center"/>
    </xf>
    <xf numFmtId="9" fontId="10" fillId="13" borderId="89" xfId="1" applyNumberFormat="1" applyFont="1" applyFill="1" applyBorder="1" applyAlignment="1">
      <alignment horizontal="center" vertical="center"/>
    </xf>
    <xf numFmtId="0" fontId="24" fillId="0" borderId="0" xfId="0" applyFont="1" applyAlignment="1">
      <alignment horizontal="center" vertical="center"/>
    </xf>
    <xf numFmtId="177" fontId="10" fillId="0" borderId="0" xfId="0" applyNumberFormat="1" applyFont="1" applyAlignment="1">
      <alignment horizontal="left"/>
    </xf>
    <xf numFmtId="0" fontId="10" fillId="0" borderId="0" xfId="0" applyFont="1" applyAlignment="1"/>
    <xf numFmtId="177" fontId="17" fillId="0" borderId="0" xfId="0" applyNumberFormat="1" applyFont="1" applyAlignment="1">
      <alignment horizontal="left"/>
    </xf>
    <xf numFmtId="0" fontId="35" fillId="0" borderId="0" xfId="0" applyFont="1" applyAlignment="1"/>
    <xf numFmtId="177" fontId="24" fillId="0" borderId="0" xfId="0" applyNumberFormat="1" applyFont="1" applyAlignment="1"/>
    <xf numFmtId="0" fontId="10" fillId="0" borderId="116" xfId="0" applyFont="1" applyFill="1" applyBorder="1" applyAlignment="1">
      <alignment horizontal="center" vertical="center"/>
    </xf>
    <xf numFmtId="9" fontId="10" fillId="2" borderId="62" xfId="1" applyFont="1" applyFill="1" applyBorder="1" applyAlignment="1">
      <alignment horizontal="center" vertical="center"/>
    </xf>
    <xf numFmtId="9" fontId="10" fillId="2" borderId="91" xfId="1" applyFont="1" applyFill="1" applyBorder="1" applyAlignment="1">
      <alignment horizontal="center" vertical="center"/>
    </xf>
    <xf numFmtId="9" fontId="10" fillId="0" borderId="0" xfId="1" applyFont="1" applyAlignment="1">
      <alignment horizontal="center" vertical="center"/>
    </xf>
    <xf numFmtId="0" fontId="25" fillId="0" borderId="14" xfId="0" applyFont="1" applyBorder="1" applyAlignment="1">
      <alignment horizontal="right" vertical="center"/>
    </xf>
    <xf numFmtId="0" fontId="26" fillId="0" borderId="0" xfId="0" applyFont="1" applyFill="1" applyBorder="1" applyAlignment="1">
      <alignment horizontal="center" vertical="center"/>
    </xf>
    <xf numFmtId="0" fontId="10" fillId="0" borderId="119" xfId="0" applyFont="1" applyFill="1" applyBorder="1" applyAlignment="1">
      <alignment horizontal="center"/>
    </xf>
    <xf numFmtId="0" fontId="10" fillId="0" borderId="4" xfId="0" applyFont="1" applyBorder="1" applyAlignment="1">
      <alignment vertical="center"/>
    </xf>
    <xf numFmtId="0" fontId="26" fillId="0" borderId="0" xfId="0" applyFont="1" applyFill="1" applyBorder="1" applyAlignment="1">
      <alignment horizontal="center"/>
    </xf>
    <xf numFmtId="0" fontId="10" fillId="0" borderId="4" xfId="0" applyFont="1" applyBorder="1" applyAlignment="1">
      <alignment horizontal="center" vertical="center"/>
    </xf>
    <xf numFmtId="0" fontId="25" fillId="0" borderId="14" xfId="0" applyFont="1" applyBorder="1" applyAlignment="1">
      <alignment vertical="center"/>
    </xf>
    <xf numFmtId="9" fontId="10" fillId="2" borderId="101" xfId="1" applyFont="1" applyFill="1" applyBorder="1" applyAlignment="1">
      <alignment horizontal="center" vertical="center"/>
    </xf>
    <xf numFmtId="9" fontId="10" fillId="0" borderId="124" xfId="0" applyNumberFormat="1" applyFont="1" applyBorder="1" applyAlignment="1">
      <alignment horizontal="center" vertical="center"/>
    </xf>
    <xf numFmtId="0" fontId="4" fillId="0" borderId="14" xfId="0" applyFont="1" applyFill="1" applyBorder="1" applyAlignment="1">
      <alignment horizontal="center" vertical="center" shrinkToFit="1"/>
    </xf>
    <xf numFmtId="0" fontId="25" fillId="0" borderId="0" xfId="0" applyFont="1" applyFill="1" applyBorder="1" applyAlignment="1"/>
    <xf numFmtId="0" fontId="25" fillId="0" borderId="0" xfId="0" applyFont="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xf numFmtId="0" fontId="36" fillId="0" borderId="0" xfId="0" applyFont="1" applyFill="1" applyBorder="1" applyAlignment="1"/>
    <xf numFmtId="0" fontId="24" fillId="0" borderId="0" xfId="0" applyFont="1" applyFill="1" applyBorder="1" applyAlignment="1">
      <alignment vertical="center"/>
    </xf>
    <xf numFmtId="0" fontId="24" fillId="0" borderId="0" xfId="0" applyFont="1" applyFill="1" applyBorder="1" applyAlignment="1"/>
    <xf numFmtId="0" fontId="10" fillId="9" borderId="46" xfId="0" quotePrefix="1" applyFont="1" applyFill="1" applyBorder="1" applyAlignment="1">
      <alignment horizontal="center" vertical="center"/>
    </xf>
    <xf numFmtId="0" fontId="10" fillId="9" borderId="95" xfId="0" quotePrefix="1" applyFont="1" applyFill="1" applyBorder="1" applyAlignment="1">
      <alignment horizontal="center" vertical="center"/>
    </xf>
    <xf numFmtId="0" fontId="10" fillId="9" borderId="23" xfId="0" quotePrefix="1" applyFont="1" applyFill="1" applyBorder="1" applyAlignment="1">
      <alignment horizontal="center" vertical="center"/>
    </xf>
    <xf numFmtId="0" fontId="0" fillId="0" borderId="6" xfId="0" quotePrefix="1" applyFont="1" applyFill="1" applyBorder="1" applyAlignment="1">
      <alignment horizontal="left" vertical="top" wrapText="1"/>
    </xf>
    <xf numFmtId="0" fontId="29" fillId="2" borderId="103" xfId="0" applyFont="1" applyFill="1" applyBorder="1" applyAlignment="1">
      <alignment horizontal="center" vertical="center" textRotation="255" wrapText="1"/>
    </xf>
    <xf numFmtId="0" fontId="29" fillId="2" borderId="46" xfId="0" applyFont="1" applyFill="1" applyBorder="1" applyAlignment="1">
      <alignment horizontal="center" vertical="center" textRotation="255" wrapText="1"/>
    </xf>
    <xf numFmtId="0" fontId="29" fillId="2" borderId="93" xfId="0" applyFont="1" applyFill="1" applyBorder="1" applyAlignment="1">
      <alignment horizontal="center" vertical="center" textRotation="255" wrapText="1"/>
    </xf>
    <xf numFmtId="0" fontId="29" fillId="2" borderId="47" xfId="0" applyFont="1" applyFill="1" applyBorder="1" applyAlignment="1">
      <alignment horizontal="center" vertical="center" textRotation="255" wrapText="1"/>
    </xf>
    <xf numFmtId="0" fontId="18" fillId="0" borderId="75" xfId="0" applyFont="1" applyBorder="1" applyAlignment="1">
      <alignment horizontal="center" vertical="center" textRotation="255" wrapText="1"/>
    </xf>
    <xf numFmtId="0" fontId="18" fillId="0" borderId="108" xfId="0" applyFont="1" applyBorder="1" applyAlignment="1">
      <alignment horizontal="center" vertical="center" textRotation="255" wrapText="1"/>
    </xf>
    <xf numFmtId="177" fontId="28" fillId="0" borderId="0" xfId="0" applyNumberFormat="1" applyFont="1" applyAlignment="1">
      <alignment horizontal="center" vertical="center"/>
    </xf>
    <xf numFmtId="0" fontId="30" fillId="13" borderId="26" xfId="0" applyFont="1" applyFill="1" applyBorder="1" applyAlignment="1">
      <alignment horizontal="center" vertical="center"/>
    </xf>
    <xf numFmtId="0" fontId="30" fillId="13" borderId="44" xfId="0" applyFont="1" applyFill="1" applyBorder="1" applyAlignment="1">
      <alignment horizontal="center" vertical="center"/>
    </xf>
    <xf numFmtId="0" fontId="30" fillId="13" borderId="45" xfId="0" applyFont="1" applyFill="1" applyBorder="1" applyAlignment="1">
      <alignment horizontal="center" vertical="center"/>
    </xf>
    <xf numFmtId="0" fontId="29" fillId="2" borderId="1" xfId="0" applyFont="1" applyFill="1" applyBorder="1" applyAlignment="1">
      <alignment horizontal="center" vertical="center" textRotation="255" shrinkToFit="1"/>
    </xf>
    <xf numFmtId="0" fontId="29" fillId="2" borderId="12" xfId="0" applyFont="1" applyFill="1" applyBorder="1" applyAlignment="1">
      <alignment horizontal="center" vertical="center" textRotation="255" shrinkToFit="1"/>
    </xf>
    <xf numFmtId="0" fontId="31" fillId="2" borderId="103" xfId="0" applyFont="1" applyFill="1" applyBorder="1" applyAlignment="1">
      <alignment horizontal="center" vertical="center" textRotation="255" shrinkToFit="1"/>
    </xf>
    <xf numFmtId="0" fontId="31" fillId="2" borderId="46" xfId="0" applyFont="1" applyFill="1" applyBorder="1" applyAlignment="1">
      <alignment horizontal="center" vertical="center" textRotation="255" shrinkToFit="1"/>
    </xf>
    <xf numFmtId="0" fontId="31" fillId="2" borderId="103" xfId="0" applyFont="1" applyFill="1" applyBorder="1" applyAlignment="1">
      <alignment horizontal="center" vertical="center" textRotation="255" wrapText="1"/>
    </xf>
    <xf numFmtId="0" fontId="31" fillId="2" borderId="46" xfId="0" applyFont="1" applyFill="1" applyBorder="1" applyAlignment="1">
      <alignment horizontal="center" vertical="center" textRotation="255" wrapText="1"/>
    </xf>
    <xf numFmtId="177" fontId="10" fillId="0" borderId="57" xfId="0" applyNumberFormat="1" applyFont="1" applyFill="1" applyBorder="1" applyAlignment="1">
      <alignment horizontal="center" vertical="center" shrinkToFit="1"/>
    </xf>
    <xf numFmtId="0" fontId="10" fillId="0" borderId="58" xfId="0" applyFont="1" applyFill="1" applyBorder="1" applyAlignment="1">
      <alignment horizontal="center" vertical="center" shrinkToFit="1"/>
    </xf>
    <xf numFmtId="177" fontId="18" fillId="0" borderId="1" xfId="0" applyNumberFormat="1" applyFont="1" applyBorder="1" applyAlignment="1">
      <alignment horizontal="center" vertical="distributed"/>
    </xf>
    <xf numFmtId="177" fontId="18" fillId="0" borderId="12" xfId="0" applyNumberFormat="1" applyFont="1" applyBorder="1" applyAlignment="1">
      <alignment horizontal="center" vertical="distributed"/>
    </xf>
    <xf numFmtId="0" fontId="18" fillId="0" borderId="103" xfId="0" applyFont="1" applyBorder="1" applyAlignment="1">
      <alignment horizontal="center" vertical="distributed" wrapText="1"/>
    </xf>
    <xf numFmtId="0" fontId="18" fillId="0" borderId="46" xfId="0" applyFont="1" applyBorder="1" applyAlignment="1">
      <alignment horizontal="center" vertical="distributed" wrapText="1"/>
    </xf>
    <xf numFmtId="0" fontId="29" fillId="0" borderId="93" xfId="0" applyFont="1" applyBorder="1" applyAlignment="1">
      <alignment horizontal="center" vertical="center" textRotation="255" wrapText="1"/>
    </xf>
    <xf numFmtId="0" fontId="29" fillId="0" borderId="47" xfId="0" applyFont="1" applyBorder="1" applyAlignment="1">
      <alignment horizontal="center" vertical="center" textRotation="255" wrapText="1"/>
    </xf>
    <xf numFmtId="0" fontId="18" fillId="0" borderId="75" xfId="0" applyFont="1" applyBorder="1" applyAlignment="1">
      <alignment horizontal="center" vertical="center" textRotation="255"/>
    </xf>
    <xf numFmtId="0" fontId="18" fillId="0" borderId="108" xfId="0" applyFont="1" applyBorder="1" applyAlignment="1">
      <alignment horizontal="center" vertical="center" textRotation="255"/>
    </xf>
    <xf numFmtId="0" fontId="3" fillId="0" borderId="21" xfId="0" applyFont="1" applyBorder="1" applyAlignment="1">
      <alignment horizontal="center" vertical="center"/>
    </xf>
    <xf numFmtId="0" fontId="0" fillId="0" borderId="70" xfId="0" applyFont="1" applyBorder="1" applyAlignment="1">
      <alignment horizontal="center" vertical="center"/>
    </xf>
    <xf numFmtId="0" fontId="3" fillId="0" borderId="70" xfId="0" applyFont="1" applyBorder="1" applyAlignment="1">
      <alignment horizontal="center" vertical="center"/>
    </xf>
    <xf numFmtId="0" fontId="3" fillId="0" borderId="48" xfId="0" applyFont="1" applyBorder="1" applyAlignment="1">
      <alignment horizontal="center" vertical="center"/>
    </xf>
    <xf numFmtId="0" fontId="10" fillId="0" borderId="57" xfId="0" applyFont="1" applyFill="1" applyBorder="1" applyAlignment="1">
      <alignment horizontal="center" vertical="center" shrinkToFit="1"/>
    </xf>
    <xf numFmtId="0" fontId="10" fillId="0" borderId="26" xfId="0" applyFont="1" applyBorder="1" applyAlignment="1">
      <alignment horizontal="center" vertical="center"/>
    </xf>
    <xf numFmtId="0" fontId="4" fillId="0" borderId="4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Fill="1" applyAlignment="1">
      <alignment horizontal="center" vertical="center"/>
    </xf>
    <xf numFmtId="0" fontId="10"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45" xfId="0" applyFont="1" applyFill="1" applyBorder="1" applyAlignment="1">
      <alignment horizontal="center" vertical="center"/>
    </xf>
    <xf numFmtId="0" fontId="12" fillId="6" borderId="44" xfId="0" applyFont="1" applyFill="1" applyBorder="1" applyAlignment="1">
      <alignment horizontal="center" vertical="center"/>
    </xf>
    <xf numFmtId="177" fontId="2" fillId="6" borderId="26" xfId="0" applyNumberFormat="1" applyFont="1" applyFill="1" applyBorder="1" applyAlignment="1">
      <alignment horizontal="center" vertical="center"/>
    </xf>
    <xf numFmtId="177" fontId="2" fillId="6" borderId="44" xfId="0" applyNumberFormat="1" applyFont="1" applyFill="1" applyBorder="1" applyAlignment="1">
      <alignment horizontal="center" vertical="center"/>
    </xf>
    <xf numFmtId="177" fontId="2" fillId="6" borderId="45" xfId="0" applyNumberFormat="1" applyFont="1" applyFill="1" applyBorder="1" applyAlignment="1">
      <alignment horizontal="center" vertical="center"/>
    </xf>
  </cellXfs>
  <cellStyles count="4">
    <cellStyle name="パーセント" xfId="1" builtinId="5"/>
    <cellStyle name="標準" xfId="0" builtinId="0"/>
    <cellStyle name="標準 4" xfId="2"/>
    <cellStyle name="標準 5" xfId="3"/>
  </cellStyles>
  <dxfs count="0"/>
  <tableStyles count="0" defaultTableStyle="TableStyleMedium2" defaultPivotStyle="PivotStyleLight16"/>
  <colors>
    <mruColors>
      <color rgb="FFD2D2D2"/>
      <color rgb="FF889DEF"/>
      <color rgb="FFA4B4F3"/>
      <color rgb="FFFFFD4F"/>
      <color rgb="FFFFFF99"/>
      <color rgb="FFFFAFAF"/>
      <color rgb="FF89F961"/>
      <color rgb="FF000000"/>
      <color rgb="FFFF0000"/>
      <color rgb="FFFF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1" baseline="0"/>
              <a:t>相談内容</a:t>
            </a:r>
          </a:p>
        </c:rich>
      </c:tx>
      <c:layout>
        <c:manualLayout>
          <c:xMode val="edge"/>
          <c:yMode val="edge"/>
          <c:x val="0.42587538201560421"/>
          <c:y val="2.3971731613892711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234E-2"/>
          <c:y val="0.13109013379725307"/>
          <c:w val="0.81674214149931901"/>
          <c:h val="0.550483332239720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a:noFill/>
              </a:ln>
              <a:effectLst/>
            </c:spPr>
            <c:txPr>
              <a:bodyPr rot="0" spcFirstLastPara="0" vertOverflow="ellipsis" vert="horz" wrap="square" lIns="38100" tIns="19050" rIns="38100" bIns="19050"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相談会集計!$I$2:$T$3</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周辺接続機器</c:v>
                </c:pt>
                <c:pt idx="10">
                  <c:v>デジカメ</c:v>
                </c:pt>
                <c:pt idx="11">
                  <c:v>その他</c:v>
                </c:pt>
              </c:strCache>
            </c:strRef>
          </c:cat>
          <c:val>
            <c:numRef>
              <c:f>相談会集計!$I$78:$T$78</c:f>
              <c:numCache>
                <c:formatCode>General</c:formatCode>
                <c:ptCount val="12"/>
                <c:pt idx="0">
                  <c:v>7</c:v>
                </c:pt>
                <c:pt idx="1">
                  <c:v>0</c:v>
                </c:pt>
                <c:pt idx="2">
                  <c:v>5</c:v>
                </c:pt>
                <c:pt idx="3">
                  <c:v>15</c:v>
                </c:pt>
                <c:pt idx="4">
                  <c:v>34</c:v>
                </c:pt>
                <c:pt idx="5">
                  <c:v>36</c:v>
                </c:pt>
                <c:pt idx="6">
                  <c:v>9</c:v>
                </c:pt>
                <c:pt idx="7">
                  <c:v>10</c:v>
                </c:pt>
                <c:pt idx="8">
                  <c:v>2</c:v>
                </c:pt>
                <c:pt idx="9">
                  <c:v>3</c:v>
                </c:pt>
                <c:pt idx="10">
                  <c:v>5</c:v>
                </c:pt>
                <c:pt idx="11">
                  <c:v>30</c:v>
                </c:pt>
              </c:numCache>
            </c:numRef>
          </c:val>
          <c:extLst>
            <c:ext xmlns:c16="http://schemas.microsoft.com/office/drawing/2014/chart" uri="{C3380CC4-5D6E-409C-BE32-E72D297353CC}">
              <c16:uniqueId val="{00000000-E653-4219-AEAD-120862D1E0B0}"/>
            </c:ext>
          </c:extLst>
        </c:ser>
        <c:dLbls>
          <c:showLegendKey val="0"/>
          <c:showVal val="0"/>
          <c:showCatName val="0"/>
          <c:showSerName val="0"/>
          <c:showPercent val="0"/>
          <c:showBubbleSize val="0"/>
        </c:dLbls>
        <c:gapWidth val="150"/>
        <c:axId val="162146560"/>
        <c:axId val="162160640"/>
      </c:barChart>
      <c:catAx>
        <c:axId val="16214656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eaVert"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2160640"/>
        <c:crosses val="autoZero"/>
        <c:auto val="1"/>
        <c:lblAlgn val="ctr"/>
        <c:lblOffset val="100"/>
        <c:tickLblSkip val="1"/>
        <c:noMultiLvlLbl val="0"/>
      </c:catAx>
      <c:valAx>
        <c:axId val="162160640"/>
        <c:scaling>
          <c:orientation val="minMax"/>
        </c:scaling>
        <c:delete val="0"/>
        <c:axPos val="l"/>
        <c:majorGridlines>
          <c:spPr>
            <a:ln w="3175" cap="flat" cmpd="sng" algn="ctr">
              <a:solidFill>
                <a:srgbClr val="000000"/>
              </a:solidFill>
              <a:prstDash val="solid"/>
              <a:round/>
            </a:ln>
            <a:effectLst/>
          </c:spPr>
        </c:majorGridlines>
        <c:title>
          <c:tx>
            <c:rich>
              <a:bodyPr rot="0" spcFirstLastPara="0" vertOverflow="ellipsis" vert="horz" wrap="square" anchor="ctr" anchorCtr="1"/>
              <a:lstStyle/>
              <a:p>
                <a:pPr algn="ct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b="1"/>
                  <a:t>件数</a:t>
                </a:r>
              </a:p>
            </c:rich>
          </c:tx>
          <c:layout>
            <c:manualLayout>
              <c:xMode val="edge"/>
              <c:yMode val="edge"/>
              <c:x val="4.6972826001540229E-2"/>
              <c:y val="4.3285083799493293E-2"/>
            </c:manualLayout>
          </c:layout>
          <c:overlay val="0"/>
          <c:spPr>
            <a:noFill/>
            <a:ln w="25400">
              <a:noFill/>
            </a:ln>
            <a:effectLst/>
          </c:sp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2146560"/>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参加者比較</a:t>
            </a:r>
          </a:p>
        </c:rich>
      </c:tx>
      <c:layout>
        <c:manualLayout>
          <c:xMode val="edge"/>
          <c:yMode val="edge"/>
          <c:x val="0.3723686535685522"/>
          <c:y val="4.71899674604608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132038362590305"/>
          <c:y val="0.18147254597041901"/>
          <c:w val="0.70839932575059117"/>
          <c:h val="0.712786537276061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w="25400">
                <a:noFill/>
              </a:ln>
              <a:effectLst/>
            </c:spPr>
            <c:txPr>
              <a:bodyPr rot="0" spcFirstLastPara="0" vertOverflow="ellipsis" horzOverflow="overflow" vert="horz" wrap="square" lIns="38100" tIns="19050" rIns="38100" bIns="19050"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相談会集計!$F$3:$G$3</c:f>
              <c:strCache>
                <c:ptCount val="2"/>
                <c:pt idx="0">
                  <c:v>初めて</c:v>
                </c:pt>
                <c:pt idx="1">
                  <c:v>再来訪</c:v>
                </c:pt>
              </c:strCache>
            </c:strRef>
          </c:cat>
          <c:val>
            <c:numRef>
              <c:f>相談会集計!$F$78:$G$78</c:f>
              <c:numCache>
                <c:formatCode>General</c:formatCode>
                <c:ptCount val="2"/>
                <c:pt idx="0">
                  <c:v>14</c:v>
                </c:pt>
                <c:pt idx="1">
                  <c:v>93</c:v>
                </c:pt>
              </c:numCache>
            </c:numRef>
          </c:val>
          <c:extLst>
            <c:ext xmlns:c16="http://schemas.microsoft.com/office/drawing/2014/chart" uri="{C3380CC4-5D6E-409C-BE32-E72D297353CC}">
              <c16:uniqueId val="{00000000-0A46-4329-8DC9-F79D8EE5651A}"/>
            </c:ext>
          </c:extLst>
        </c:ser>
        <c:dLbls>
          <c:showLegendKey val="0"/>
          <c:showVal val="0"/>
          <c:showCatName val="0"/>
          <c:showSerName val="0"/>
          <c:showPercent val="0"/>
          <c:showBubbleSize val="0"/>
        </c:dLbls>
        <c:gapWidth val="150"/>
        <c:axId val="162189312"/>
        <c:axId val="162190848"/>
      </c:barChart>
      <c:catAx>
        <c:axId val="162189312"/>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2190848"/>
        <c:crosses val="autoZero"/>
        <c:auto val="1"/>
        <c:lblAlgn val="ctr"/>
        <c:lblOffset val="100"/>
        <c:tickLblSkip val="1"/>
        <c:noMultiLvlLbl val="0"/>
      </c:catAx>
      <c:valAx>
        <c:axId val="162190848"/>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0"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2189312"/>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相談者・男女構成</a:t>
            </a:r>
          </a:p>
        </c:rich>
      </c:tx>
      <c:layout>
        <c:manualLayout>
          <c:xMode val="edge"/>
          <c:yMode val="edge"/>
          <c:x val="0.21437013679099606"/>
          <c:y val="3.4228115622355018E-2"/>
        </c:manualLayout>
      </c:layout>
      <c:overlay val="0"/>
      <c:spPr>
        <a:solidFill>
          <a:srgbClr val="FBC8C8"/>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516"/>
          <c:y val="0.15065834508437106"/>
          <c:w val="0.601256467941507"/>
          <c:h val="0.74088923627193726"/>
        </c:manualLayout>
      </c:layout>
      <c:barChart>
        <c:barDir val="col"/>
        <c:grouping val="clustered"/>
        <c:varyColors val="0"/>
        <c:ser>
          <c:idx val="0"/>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相談会属性!$F$3:$G$3</c:f>
              <c:strCache>
                <c:ptCount val="2"/>
                <c:pt idx="0">
                  <c:v>男</c:v>
                </c:pt>
                <c:pt idx="1">
                  <c:v>女</c:v>
                </c:pt>
              </c:strCache>
            </c:strRef>
          </c:cat>
          <c:val>
            <c:numRef>
              <c:f>相談会属性!$F$77:$G$77</c:f>
              <c:numCache>
                <c:formatCode>0%</c:formatCode>
                <c:ptCount val="2"/>
                <c:pt idx="0">
                  <c:v>0.42990654205607476</c:v>
                </c:pt>
                <c:pt idx="1">
                  <c:v>0.57009345794392519</c:v>
                </c:pt>
              </c:numCache>
            </c:numRef>
          </c:val>
          <c:extLst>
            <c:ext xmlns:c16="http://schemas.microsoft.com/office/drawing/2014/chart" uri="{C3380CC4-5D6E-409C-BE32-E72D297353CC}">
              <c16:uniqueId val="{00000000-A9DE-4618-B646-3E9FBFADEC93}"/>
            </c:ext>
          </c:extLst>
        </c:ser>
        <c:dLbls>
          <c:showLegendKey val="0"/>
          <c:showVal val="0"/>
          <c:showCatName val="0"/>
          <c:showSerName val="0"/>
          <c:showPercent val="0"/>
          <c:showBubbleSize val="0"/>
        </c:dLbls>
        <c:gapWidth val="150"/>
        <c:axId val="167082624"/>
        <c:axId val="167088512"/>
      </c:barChart>
      <c:catAx>
        <c:axId val="16708262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mn-ea"/>
                <a:ea typeface="+mn-ea"/>
                <a:cs typeface="ＭＳ Ｐゴシック" panose="020B0600070205080204" charset="-128"/>
              </a:defRPr>
            </a:pPr>
            <a:endParaRPr lang="ja-JP"/>
          </a:p>
        </c:txPr>
        <c:crossAx val="167088512"/>
        <c:crosses val="autoZero"/>
        <c:auto val="1"/>
        <c:lblAlgn val="ctr"/>
        <c:lblOffset val="100"/>
        <c:tickLblSkip val="1"/>
        <c:noMultiLvlLbl val="0"/>
      </c:catAx>
      <c:valAx>
        <c:axId val="167088512"/>
        <c:scaling>
          <c:orientation val="minMax"/>
          <c:max val="1"/>
          <c:min val="0"/>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167082624"/>
        <c:crosses val="autoZero"/>
        <c:crossBetween val="between"/>
        <c:minorUnit val="0.05"/>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パソコン・</a:t>
            </a:r>
            <a:r>
              <a:rPr lang="en-US" altLang="ja-JP" sz="1200" baseline="0"/>
              <a:t>OS </a:t>
            </a:r>
            <a:r>
              <a:rPr lang="ja-JP" altLang="en-US" sz="1200" baseline="0"/>
              <a:t>構成</a:t>
            </a:r>
          </a:p>
        </c:rich>
      </c:tx>
      <c:layout>
        <c:manualLayout>
          <c:xMode val="edge"/>
          <c:yMode val="edge"/>
          <c:x val="0.34150470912279213"/>
          <c:y val="4.8443127777344712E-2"/>
        </c:manualLayout>
      </c:layout>
      <c:overlay val="0"/>
      <c:spPr>
        <a:solidFill>
          <a:srgbClr val="FFFE7D"/>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17640288489804"/>
          <c:y val="0.16113532169498596"/>
          <c:w val="0.73686966576681201"/>
          <c:h val="0.687571815127344"/>
        </c:manualLayout>
      </c:layout>
      <c:barChart>
        <c:barDir val="col"/>
        <c:grouping val="clustered"/>
        <c:varyColors val="0"/>
        <c:ser>
          <c:idx val="1"/>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相談会属性!$O$3:$T$3</c:f>
              <c:strCache>
                <c:ptCount val="6"/>
                <c:pt idx="0">
                  <c:v>ＸＰ</c:v>
                </c:pt>
                <c:pt idx="1">
                  <c:v>VISTA</c:v>
                </c:pt>
                <c:pt idx="2">
                  <c:v>Win 7</c:v>
                </c:pt>
                <c:pt idx="3">
                  <c:v>Win 8</c:v>
                </c:pt>
                <c:pt idx="4">
                  <c:v>Win 10</c:v>
                </c:pt>
                <c:pt idx="5">
                  <c:v>Mobile</c:v>
                </c:pt>
              </c:strCache>
            </c:strRef>
          </c:cat>
          <c:val>
            <c:numRef>
              <c:f>相談会属性!$O$77:$T$77</c:f>
              <c:numCache>
                <c:formatCode>0%</c:formatCode>
                <c:ptCount val="6"/>
                <c:pt idx="0">
                  <c:v>0</c:v>
                </c:pt>
                <c:pt idx="1">
                  <c:v>1.8691588785046728E-2</c:v>
                </c:pt>
                <c:pt idx="2">
                  <c:v>9.3457943925233641E-2</c:v>
                </c:pt>
                <c:pt idx="3">
                  <c:v>0.13084112149532709</c:v>
                </c:pt>
                <c:pt idx="4">
                  <c:v>0.74766355140186913</c:v>
                </c:pt>
                <c:pt idx="5">
                  <c:v>9.3457943925233638E-3</c:v>
                </c:pt>
              </c:numCache>
            </c:numRef>
          </c:val>
          <c:extLst>
            <c:ext xmlns:c16="http://schemas.microsoft.com/office/drawing/2014/chart" uri="{C3380CC4-5D6E-409C-BE32-E72D297353CC}">
              <c16:uniqueId val="{00000000-3D28-4EBA-B184-2BE2552CF4ED}"/>
            </c:ext>
          </c:extLst>
        </c:ser>
        <c:ser>
          <c:idx val="0"/>
          <c:order val="1"/>
          <c:invertIfNegative val="0"/>
          <c:cat>
            <c:strRef>
              <c:f>相談会属性!$O$3:$T$3</c:f>
              <c:strCache>
                <c:ptCount val="6"/>
                <c:pt idx="0">
                  <c:v>ＸＰ</c:v>
                </c:pt>
                <c:pt idx="1">
                  <c:v>VISTA</c:v>
                </c:pt>
                <c:pt idx="2">
                  <c:v>Win 7</c:v>
                </c:pt>
                <c:pt idx="3">
                  <c:v>Win 8</c:v>
                </c:pt>
                <c:pt idx="4">
                  <c:v>Win 10</c:v>
                </c:pt>
                <c:pt idx="5">
                  <c:v>Mobile</c:v>
                </c:pt>
              </c:strCache>
            </c:strRef>
          </c:cat>
          <c:val>
            <c:numRef>
              <c:f>相談会属性!$O$78:$T$78</c:f>
              <c:numCache>
                <c:formatCode>General</c:formatCode>
                <c:ptCount val="6"/>
              </c:numCache>
            </c:numRef>
          </c:val>
          <c:extLst>
            <c:ext xmlns:c16="http://schemas.microsoft.com/office/drawing/2014/chart" uri="{C3380CC4-5D6E-409C-BE32-E72D297353CC}">
              <c16:uniqueId val="{00000001-3D28-4EBA-B184-2BE2552CF4ED}"/>
            </c:ext>
          </c:extLst>
        </c:ser>
        <c:dLbls>
          <c:showLegendKey val="0"/>
          <c:showVal val="0"/>
          <c:showCatName val="0"/>
          <c:showSerName val="0"/>
          <c:showPercent val="0"/>
          <c:showBubbleSize val="0"/>
        </c:dLbls>
        <c:gapWidth val="150"/>
        <c:axId val="167146624"/>
        <c:axId val="167148160"/>
      </c:barChart>
      <c:catAx>
        <c:axId val="16714662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167148160"/>
        <c:crosses val="autoZero"/>
        <c:auto val="1"/>
        <c:lblAlgn val="ctr"/>
        <c:lblOffset val="100"/>
        <c:tickLblSkip val="1"/>
        <c:noMultiLvlLbl val="0"/>
      </c:catAx>
      <c:valAx>
        <c:axId val="167148160"/>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167146624"/>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相談者・年齢構成</a:t>
            </a:r>
          </a:p>
        </c:rich>
      </c:tx>
      <c:layout>
        <c:manualLayout>
          <c:xMode val="edge"/>
          <c:yMode val="edge"/>
          <c:x val="0.2883308793717862"/>
          <c:y val="3.2787981069829199E-2"/>
        </c:manualLayout>
      </c:layout>
      <c:overlay val="0"/>
      <c:spPr>
        <a:solidFill>
          <a:srgbClr val="D6FDD6"/>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396411925661305"/>
          <c:y val="0.14468792479930201"/>
          <c:w val="0.73363401307036424"/>
          <c:h val="0.687571815127344"/>
        </c:manualLayout>
      </c:layout>
      <c:barChart>
        <c:barDir val="col"/>
        <c:grouping val="clustered"/>
        <c:varyColors val="0"/>
        <c:ser>
          <c:idx val="1"/>
          <c:order val="0"/>
          <c:spPr>
            <a:solidFill>
              <a:schemeClr val="accent4">
                <a:lumMod val="60000"/>
                <a:lumOff val="40000"/>
              </a:schemeClr>
            </a:solidFill>
            <a:ln>
              <a:noFill/>
            </a:ln>
            <a:effectLst/>
          </c:spPr>
          <c:invertIfNegative val="0"/>
          <c:dLbls>
            <c:spPr>
              <a:noFill/>
              <a:ln>
                <a:noFill/>
              </a:ln>
              <a:effectLst/>
            </c:spPr>
            <c:txPr>
              <a:bodyPr rot="0" spcFirstLastPara="0" vertOverflow="ellipsis" horzOverflow="overflow"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相談会属性!$H$3:$L$3</c:f>
              <c:strCache>
                <c:ptCount val="5"/>
                <c:pt idx="0">
                  <c:v>～49</c:v>
                </c:pt>
                <c:pt idx="1">
                  <c:v>50～</c:v>
                </c:pt>
                <c:pt idx="2">
                  <c:v>60～</c:v>
                </c:pt>
                <c:pt idx="3">
                  <c:v>70～</c:v>
                </c:pt>
                <c:pt idx="4">
                  <c:v>80～</c:v>
                </c:pt>
              </c:strCache>
            </c:strRef>
          </c:cat>
          <c:val>
            <c:numRef>
              <c:f>相談会属性!$H$77:$L$77</c:f>
              <c:numCache>
                <c:formatCode>0%</c:formatCode>
                <c:ptCount val="5"/>
                <c:pt idx="0">
                  <c:v>0.12149532710280374</c:v>
                </c:pt>
                <c:pt idx="1">
                  <c:v>9.3457943925233638E-3</c:v>
                </c:pt>
                <c:pt idx="2">
                  <c:v>0.29906542056074764</c:v>
                </c:pt>
                <c:pt idx="3">
                  <c:v>0.41121495327102803</c:v>
                </c:pt>
                <c:pt idx="4">
                  <c:v>0.12149532710280374</c:v>
                </c:pt>
              </c:numCache>
            </c:numRef>
          </c:val>
          <c:extLst>
            <c:ext xmlns:c16="http://schemas.microsoft.com/office/drawing/2014/chart" uri="{C3380CC4-5D6E-409C-BE32-E72D297353CC}">
              <c16:uniqueId val="{00000000-A534-4E59-93C7-28F74D05660A}"/>
            </c:ext>
          </c:extLst>
        </c:ser>
        <c:dLbls>
          <c:showLegendKey val="0"/>
          <c:showVal val="0"/>
          <c:showCatName val="0"/>
          <c:showSerName val="0"/>
          <c:showPercent val="0"/>
          <c:showBubbleSize val="0"/>
        </c:dLbls>
        <c:gapWidth val="150"/>
        <c:axId val="167180544"/>
        <c:axId val="166993920"/>
      </c:barChart>
      <c:catAx>
        <c:axId val="1671805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166993920"/>
        <c:crosses val="autoZero"/>
        <c:auto val="1"/>
        <c:lblAlgn val="ctr"/>
        <c:lblOffset val="100"/>
        <c:tickLblSkip val="1"/>
        <c:noMultiLvlLbl val="0"/>
      </c:catAx>
      <c:valAx>
        <c:axId val="166993920"/>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167180544"/>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参加人数推移</a:t>
            </a:r>
          </a:p>
        </c:rich>
      </c:tx>
      <c:layout>
        <c:manualLayout>
          <c:xMode val="edge"/>
          <c:yMode val="edge"/>
          <c:x val="0.41598088678689077"/>
          <c:y val="7.2396945913509425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2258845084089177E-2"/>
          <c:y val="5.1317458429478803E-2"/>
          <c:w val="0.76111016225448413"/>
          <c:h val="0.79700361632512629"/>
        </c:manualLayout>
      </c:layout>
      <c:lineChart>
        <c:grouping val="standard"/>
        <c:varyColors val="0"/>
        <c:ser>
          <c:idx val="1"/>
          <c:order val="0"/>
          <c:tx>
            <c:strRef>
              <c:f>相談会属性!$D$114</c:f>
              <c:strCache>
                <c:ptCount val="1"/>
                <c:pt idx="0">
                  <c:v>A・東館</c:v>
                </c:pt>
              </c:strCache>
            </c:strRef>
          </c:tx>
          <c:marker>
            <c:symbol val="none"/>
          </c:marker>
          <c:dLbls>
            <c:spPr>
              <a:noFill/>
              <a:ln>
                <a:noFill/>
              </a:ln>
              <a:effectLst/>
            </c:spPr>
            <c:txPr>
              <a:bodyPr wrap="square" lIns="38100" tIns="19050" rIns="38100" bIns="19050" anchor="ctr">
                <a:spAutoFit/>
              </a:bodyPr>
              <a:lstStyle/>
              <a:p>
                <a:pPr>
                  <a:defRPr sz="1100"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相談会属性!$E$114:$P$114</c:f>
              <c:numCache>
                <c:formatCode>General</c:formatCode>
                <c:ptCount val="12"/>
                <c:pt idx="5">
                  <c:v>6</c:v>
                </c:pt>
                <c:pt idx="6">
                  <c:v>17</c:v>
                </c:pt>
                <c:pt idx="7">
                  <c:v>8</c:v>
                </c:pt>
                <c:pt idx="8">
                  <c:v>11</c:v>
                </c:pt>
              </c:numCache>
            </c:numRef>
          </c:val>
          <c:smooth val="0"/>
          <c:extLst>
            <c:ext xmlns:c16="http://schemas.microsoft.com/office/drawing/2014/chart" uri="{C3380CC4-5D6E-409C-BE32-E72D297353CC}">
              <c16:uniqueId val="{00000000-AEB7-47BD-A391-D2C331BD3F55}"/>
            </c:ext>
          </c:extLst>
        </c:ser>
        <c:ser>
          <c:idx val="0"/>
          <c:order val="1"/>
          <c:tx>
            <c:strRef>
              <c:f>相談会属性!$D$115</c:f>
              <c:strCache>
                <c:ptCount val="1"/>
                <c:pt idx="0">
                  <c:v>C・公民館</c:v>
                </c:pt>
              </c:strCache>
            </c:strRef>
          </c:tx>
          <c:spPr>
            <a:ln w="38100" cap="rnd" cmpd="sng" algn="ctr">
              <a:solidFill>
                <a:schemeClr val="accent1"/>
              </a:solidFill>
              <a:prstDash val="solid"/>
              <a:round/>
            </a:ln>
            <a:effectLst/>
          </c:spPr>
          <c:marker>
            <c:symbol val="none"/>
          </c:marker>
          <c:dLbls>
            <c:dLbl>
              <c:idx val="4"/>
              <c:layout>
                <c:manualLayout>
                  <c:x val="-2.7971710195238232E-2"/>
                  <c:y val="-4.14501510574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97-4909-A8F1-93186FBA7E96}"/>
                </c:ext>
              </c:extLst>
            </c:dLbl>
            <c:spPr>
              <a:noFill/>
              <a:ln>
                <a:noFill/>
              </a:ln>
              <a:effectLst/>
            </c:spPr>
            <c:txPr>
              <a:bodyPr wrap="square" lIns="38100" tIns="19050" rIns="38100" bIns="19050" anchor="ctr">
                <a:spAutoFit/>
              </a:bodyPr>
              <a:lstStyle/>
              <a:p>
                <a:pPr>
                  <a:defRPr sz="1100"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相談会属性!$E$115:$P$115</c:f>
              <c:numCache>
                <c:formatCode>General</c:formatCode>
                <c:ptCount val="12"/>
                <c:pt idx="6">
                  <c:v>4</c:v>
                </c:pt>
                <c:pt idx="7">
                  <c:v>3</c:v>
                </c:pt>
                <c:pt idx="8">
                  <c:v>2</c:v>
                </c:pt>
              </c:numCache>
            </c:numRef>
          </c:val>
          <c:smooth val="0"/>
          <c:extLst>
            <c:ext xmlns:c16="http://schemas.microsoft.com/office/drawing/2014/chart" uri="{C3380CC4-5D6E-409C-BE32-E72D297353CC}">
              <c16:uniqueId val="{00000001-AEB7-47BD-A391-D2C331BD3F55}"/>
            </c:ext>
          </c:extLst>
        </c:ser>
        <c:ser>
          <c:idx val="2"/>
          <c:order val="2"/>
          <c:tx>
            <c:strRef>
              <c:f>相談会属性!$D$116</c:f>
              <c:strCache>
                <c:ptCount val="1"/>
                <c:pt idx="0">
                  <c:v>D・北館</c:v>
                </c:pt>
              </c:strCache>
            </c:strRef>
          </c:tx>
          <c:spPr>
            <a:ln w="38100" cap="rnd" cmpd="sng" algn="ctr">
              <a:solidFill>
                <a:schemeClr val="accent3"/>
              </a:solidFill>
              <a:prstDash val="solid"/>
              <a:round/>
            </a:ln>
            <a:effectLst/>
          </c:spPr>
          <c:marker>
            <c:symbol val="none"/>
          </c:marker>
          <c:dLbls>
            <c:spPr>
              <a:noFill/>
              <a:ln>
                <a:noFill/>
              </a:ln>
              <a:effectLst/>
            </c:spPr>
            <c:txPr>
              <a:bodyPr wrap="square" lIns="38100" tIns="19050" rIns="38100" bIns="19050" anchor="ctr">
                <a:spAutoFit/>
              </a:bodyPr>
              <a:lstStyle/>
              <a:p>
                <a:pPr>
                  <a:defRPr sz="1100"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相談会属性!$E$116:$P$116</c:f>
              <c:numCache>
                <c:formatCode>General</c:formatCode>
                <c:ptCount val="12"/>
                <c:pt idx="5">
                  <c:v>3</c:v>
                </c:pt>
                <c:pt idx="6">
                  <c:v>10</c:v>
                </c:pt>
                <c:pt idx="7">
                  <c:v>5</c:v>
                </c:pt>
                <c:pt idx="8">
                  <c:v>9</c:v>
                </c:pt>
                <c:pt idx="9">
                  <c:v>11</c:v>
                </c:pt>
                <c:pt idx="10">
                  <c:v>11</c:v>
                </c:pt>
                <c:pt idx="11">
                  <c:v>7</c:v>
                </c:pt>
              </c:numCache>
            </c:numRef>
          </c:val>
          <c:smooth val="0"/>
          <c:extLst>
            <c:ext xmlns:c16="http://schemas.microsoft.com/office/drawing/2014/chart" uri="{C3380CC4-5D6E-409C-BE32-E72D297353CC}">
              <c16:uniqueId val="{00000002-AEB7-47BD-A391-D2C331BD3F55}"/>
            </c:ext>
          </c:extLst>
        </c:ser>
        <c:ser>
          <c:idx val="3"/>
          <c:order val="3"/>
          <c:tx>
            <c:strRef>
              <c:f>相談会属性!$D$117</c:f>
              <c:strCache>
                <c:ptCount val="1"/>
                <c:pt idx="0">
                  <c:v>合計</c:v>
                </c:pt>
              </c:strCache>
            </c:strRef>
          </c:tx>
          <c:spPr>
            <a:ln w="50800" cap="rnd" cmpd="sng" algn="ctr">
              <a:solidFill>
                <a:srgbClr val="7030A0"/>
              </a:solidFill>
              <a:prstDash val="solid"/>
              <a:round/>
            </a:ln>
            <a:effectLst/>
          </c:spPr>
          <c:marker>
            <c:symbol val="none"/>
          </c:marker>
          <c:dLbls>
            <c:spPr>
              <a:noFill/>
              <a:ln>
                <a:noFill/>
              </a:ln>
              <a:effectLst/>
            </c:spPr>
            <c:txPr>
              <a:bodyPr wrap="square" lIns="38100" tIns="19050" rIns="38100" bIns="19050" anchor="ctr">
                <a:spAutoFit/>
              </a:bodyPr>
              <a:lstStyle/>
              <a:p>
                <a:pPr>
                  <a:defRPr sz="1100"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相談会属性!$E$117:$P$117</c:f>
              <c:numCache>
                <c:formatCode>General</c:formatCode>
                <c:ptCount val="12"/>
                <c:pt idx="5">
                  <c:v>9</c:v>
                </c:pt>
                <c:pt idx="6">
                  <c:v>31</c:v>
                </c:pt>
                <c:pt idx="7">
                  <c:v>16</c:v>
                </c:pt>
                <c:pt idx="8">
                  <c:v>22</c:v>
                </c:pt>
                <c:pt idx="9">
                  <c:v>11</c:v>
                </c:pt>
                <c:pt idx="10">
                  <c:v>11</c:v>
                </c:pt>
                <c:pt idx="11">
                  <c:v>7</c:v>
                </c:pt>
              </c:numCache>
            </c:numRef>
          </c:val>
          <c:smooth val="0"/>
          <c:extLst>
            <c:ext xmlns:c16="http://schemas.microsoft.com/office/drawing/2014/chart" uri="{C3380CC4-5D6E-409C-BE32-E72D297353CC}">
              <c16:uniqueId val="{00000000-7C67-4F80-941F-E5C8A371AA6E}"/>
            </c:ext>
          </c:extLst>
        </c:ser>
        <c:dLbls>
          <c:showLegendKey val="0"/>
          <c:showVal val="1"/>
          <c:showCatName val="0"/>
          <c:showSerName val="0"/>
          <c:showPercent val="0"/>
          <c:showBubbleSize val="0"/>
        </c:dLbls>
        <c:smooth val="0"/>
        <c:axId val="167184640"/>
        <c:axId val="167206912"/>
      </c:lineChart>
      <c:catAx>
        <c:axId val="16718464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7206912"/>
        <c:crosses val="autoZero"/>
        <c:auto val="1"/>
        <c:lblAlgn val="ctr"/>
        <c:lblOffset val="100"/>
        <c:noMultiLvlLbl val="0"/>
      </c:catAx>
      <c:valAx>
        <c:axId val="167206912"/>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67184640"/>
        <c:crosses val="autoZero"/>
        <c:crossBetween val="between"/>
      </c:valAx>
      <c:spPr>
        <a:solidFill>
          <a:srgbClr val="C0C0C0">
            <a:alpha val="50000"/>
          </a:srgbClr>
        </a:solidFill>
        <a:ln w="12700">
          <a:solidFill>
            <a:srgbClr val="808080"/>
          </a:solidFill>
          <a:prstDash val="solid"/>
        </a:ln>
        <a:effectLst/>
      </c:spPr>
    </c:plotArea>
    <c:legend>
      <c:legendPos val="r"/>
      <c:legendEntry>
        <c:idx val="0"/>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egendEntry>
        <c:idx val="1"/>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egendEntry>
        <c:idx val="2"/>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ayout>
        <c:manualLayout>
          <c:xMode val="edge"/>
          <c:yMode val="edge"/>
          <c:x val="0.85969257045260505"/>
          <c:y val="0.16962286895126588"/>
          <c:w val="0.10997321086873343"/>
          <c:h val="0.15371601208459246"/>
        </c:manualLayout>
      </c:layout>
      <c:overlay val="0"/>
      <c:spPr>
        <a:noFill/>
        <a:ln>
          <a:noFill/>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612140</xdr:colOff>
      <xdr:row>85</xdr:row>
      <xdr:rowOff>161290</xdr:rowOff>
    </xdr:from>
    <xdr:to>
      <xdr:col>20</xdr:col>
      <xdr:colOff>231775</xdr:colOff>
      <xdr:row>105</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85</xdr:row>
      <xdr:rowOff>166370</xdr:rowOff>
    </xdr:from>
    <xdr:to>
      <xdr:col>5</xdr:col>
      <xdr:colOff>165735</xdr:colOff>
      <xdr:row>102</xdr:row>
      <xdr:rowOff>43452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181427</xdr:colOff>
      <xdr:row>86</xdr:row>
      <xdr:rowOff>94385</xdr:rowOff>
    </xdr:from>
    <xdr:ext cx="2997201" cy="442429"/>
    <xdr:sp macro="" textlink="">
      <xdr:nvSpPr>
        <xdr:cNvPr id="5" name="テキスト ボックス 4"/>
        <xdr:cNvSpPr txBox="1"/>
      </xdr:nvSpPr>
      <xdr:spPr>
        <a:xfrm>
          <a:off x="737870" y="2008886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86</xdr:row>
      <xdr:rowOff>94385</xdr:rowOff>
    </xdr:from>
    <xdr:ext cx="2997201" cy="442429"/>
    <xdr:sp macro="" textlink="">
      <xdr:nvSpPr>
        <xdr:cNvPr id="7" name="テキスト ボックス 6"/>
        <xdr:cNvSpPr txBox="1"/>
      </xdr:nvSpPr>
      <xdr:spPr>
        <a:xfrm>
          <a:off x="737870" y="2008886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86</xdr:row>
      <xdr:rowOff>94385</xdr:rowOff>
    </xdr:from>
    <xdr:ext cx="2997201" cy="442429"/>
    <xdr:sp macro="" textlink="">
      <xdr:nvSpPr>
        <xdr:cNvPr id="12" name="テキスト ボックス 11"/>
        <xdr:cNvSpPr txBox="1"/>
      </xdr:nvSpPr>
      <xdr:spPr>
        <a:xfrm>
          <a:off x="737870" y="2008886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289560</xdr:colOff>
      <xdr:row>91</xdr:row>
      <xdr:rowOff>172720</xdr:rowOff>
    </xdr:from>
    <xdr:to>
      <xdr:col>5</xdr:col>
      <xdr:colOff>299720</xdr:colOff>
      <xdr:row>108</xdr:row>
      <xdr:rowOff>276860</xdr:rowOff>
    </xdr:to>
    <xdr:graphicFrame macro="">
      <xdr:nvGraphicFramePr>
        <xdr:cNvPr id="1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163195</xdr:colOff>
      <xdr:row>91</xdr:row>
      <xdr:rowOff>171450</xdr:rowOff>
    </xdr:from>
    <xdr:to>
      <xdr:col>19</xdr:col>
      <xdr:colOff>376555</xdr:colOff>
      <xdr:row>108</xdr:row>
      <xdr:rowOff>171450</xdr:rowOff>
    </xdr:to>
    <xdr:graphicFrame macro="">
      <xdr:nvGraphicFramePr>
        <xdr:cNvPr id="1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530860</xdr:colOff>
      <xdr:row>91</xdr:row>
      <xdr:rowOff>161925</xdr:rowOff>
    </xdr:from>
    <xdr:to>
      <xdr:col>12</xdr:col>
      <xdr:colOff>8890</xdr:colOff>
      <xdr:row>109</xdr:row>
      <xdr:rowOff>19685</xdr:rowOff>
    </xdr:to>
    <xdr:graphicFrame macro="">
      <xdr:nvGraphicFramePr>
        <xdr:cNvPr id="16"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181427</xdr:colOff>
      <xdr:row>86</xdr:row>
      <xdr:rowOff>94385</xdr:rowOff>
    </xdr:from>
    <xdr:ext cx="2997201" cy="442429"/>
    <xdr:sp macro="" textlink="">
      <xdr:nvSpPr>
        <xdr:cNvPr id="17" name="テキスト ボックス 16"/>
        <xdr:cNvSpPr txBox="1"/>
      </xdr:nvSpPr>
      <xdr:spPr>
        <a:xfrm>
          <a:off x="737870" y="2008886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860322</xdr:colOff>
      <xdr:row>119</xdr:row>
      <xdr:rowOff>46089</xdr:rowOff>
    </xdr:from>
    <xdr:to>
      <xdr:col>18</xdr:col>
      <xdr:colOff>316363</xdr:colOff>
      <xdr:row>141</xdr:row>
      <xdr:rowOff>160540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FAF"/>
  </sheetPr>
  <dimension ref="A1:EC87"/>
  <sheetViews>
    <sheetView tabSelected="1" zoomScale="90" zoomScaleNormal="90" workbookViewId="0">
      <pane xSplit="3" ySplit="3" topLeftCell="D34" activePane="bottomRight" state="frozen"/>
      <selection pane="topRight"/>
      <selection pane="bottomLeft"/>
      <selection pane="bottomRight" activeCell="Z65" sqref="Z65"/>
    </sheetView>
  </sheetViews>
  <sheetFormatPr defaultColWidth="9" defaultRowHeight="21" customHeight="1" x14ac:dyDescent="0.15"/>
  <cols>
    <col min="1" max="1" width="3.75" style="341" customWidth="1"/>
    <col min="2" max="2" width="11.625" style="342" customWidth="1"/>
    <col min="3" max="3" width="10.625" style="343" customWidth="1"/>
    <col min="4" max="5" width="5" style="343" customWidth="1"/>
    <col min="6" max="6" width="8.125" style="343" customWidth="1"/>
    <col min="7" max="7" width="7.5" style="343" customWidth="1"/>
    <col min="8" max="8" width="6.75" style="343" customWidth="1"/>
    <col min="9" max="20" width="6.125" style="343" customWidth="1"/>
    <col min="21" max="21" width="5" style="343" customWidth="1"/>
    <col min="22" max="22" width="3.625" style="344" customWidth="1"/>
    <col min="23" max="23" width="5.875" style="345" customWidth="1"/>
    <col min="24" max="24" width="2.75" style="346" customWidth="1"/>
    <col min="25" max="25" width="7.375" style="347" customWidth="1"/>
    <col min="26" max="26" width="11.125" style="348" customWidth="1"/>
    <col min="27" max="27" width="8.375" style="348" customWidth="1"/>
    <col min="28" max="28" width="7.875" style="348" customWidth="1"/>
    <col min="29" max="29" width="8.5" style="348" customWidth="1"/>
    <col min="30" max="40" width="5.875" style="345" customWidth="1"/>
    <col min="41" max="136" width="5.875" style="343" customWidth="1"/>
    <col min="137" max="16384" width="9" style="343"/>
  </cols>
  <sheetData>
    <row r="1" spans="1:133" ht="39.950000000000003" customHeight="1" x14ac:dyDescent="0.15">
      <c r="B1" s="470" t="s">
        <v>0</v>
      </c>
      <c r="C1" s="470"/>
      <c r="D1" s="470"/>
      <c r="E1" s="470"/>
      <c r="F1" s="470"/>
      <c r="G1" s="470"/>
      <c r="H1" s="470"/>
      <c r="I1" s="470"/>
      <c r="J1" s="470"/>
      <c r="K1" s="470"/>
      <c r="L1" s="470"/>
      <c r="M1" s="470"/>
      <c r="N1" s="470"/>
      <c r="O1" s="470"/>
      <c r="P1" s="470"/>
      <c r="Q1" s="470"/>
      <c r="R1" s="470"/>
      <c r="S1" s="470"/>
      <c r="T1" s="470"/>
      <c r="U1" s="470"/>
    </row>
    <row r="2" spans="1:133" s="340" customFormat="1" ht="68.099999999999994" customHeight="1" x14ac:dyDescent="0.35">
      <c r="A2" s="349"/>
      <c r="B2" s="482" t="s">
        <v>1</v>
      </c>
      <c r="C2" s="484" t="s">
        <v>2</v>
      </c>
      <c r="D2" s="486" t="s">
        <v>3</v>
      </c>
      <c r="E2" s="488" t="s">
        <v>4</v>
      </c>
      <c r="F2" s="471" t="s">
        <v>5</v>
      </c>
      <c r="G2" s="472"/>
      <c r="H2" s="473"/>
      <c r="I2" s="474" t="s">
        <v>6</v>
      </c>
      <c r="J2" s="476" t="s">
        <v>7</v>
      </c>
      <c r="K2" s="464" t="s">
        <v>8</v>
      </c>
      <c r="L2" s="464" t="s">
        <v>9</v>
      </c>
      <c r="M2" s="464" t="s">
        <v>10</v>
      </c>
      <c r="N2" s="464" t="s">
        <v>11</v>
      </c>
      <c r="O2" s="464" t="s">
        <v>12</v>
      </c>
      <c r="P2" s="464" t="s">
        <v>13</v>
      </c>
      <c r="Q2" s="478" t="s">
        <v>14</v>
      </c>
      <c r="R2" s="464" t="s">
        <v>15</v>
      </c>
      <c r="S2" s="464" t="s">
        <v>16</v>
      </c>
      <c r="T2" s="466" t="s">
        <v>17</v>
      </c>
      <c r="U2" s="468" t="s">
        <v>18</v>
      </c>
      <c r="V2" s="394"/>
      <c r="W2" s="395"/>
      <c r="X2" s="396"/>
      <c r="Y2" s="396"/>
      <c r="Z2" s="411"/>
      <c r="AA2" s="411"/>
      <c r="AB2" s="411"/>
      <c r="AC2" s="411"/>
      <c r="AD2" s="395"/>
      <c r="AE2" s="395"/>
      <c r="AF2" s="395"/>
      <c r="AG2" s="395"/>
      <c r="AH2" s="395"/>
      <c r="AI2" s="395"/>
      <c r="AJ2" s="395"/>
      <c r="AK2" s="395"/>
      <c r="AL2" s="395"/>
      <c r="AM2" s="395"/>
      <c r="AN2" s="395"/>
      <c r="DX2" s="412" t="s">
        <v>19</v>
      </c>
      <c r="DY2" s="412" t="s">
        <v>20</v>
      </c>
      <c r="DZ2" s="412" t="s">
        <v>21</v>
      </c>
      <c r="EA2" s="415" t="s">
        <v>22</v>
      </c>
      <c r="EB2" s="416">
        <v>25</v>
      </c>
      <c r="EC2" s="416">
        <v>2</v>
      </c>
    </row>
    <row r="3" spans="1:133" s="340" customFormat="1" ht="27.75" customHeight="1" x14ac:dyDescent="0.35">
      <c r="A3" s="349"/>
      <c r="B3" s="483"/>
      <c r="C3" s="485"/>
      <c r="D3" s="487"/>
      <c r="E3" s="489"/>
      <c r="F3" s="350" t="s">
        <v>23</v>
      </c>
      <c r="G3" s="350" t="s">
        <v>24</v>
      </c>
      <c r="H3" s="351" t="s">
        <v>25</v>
      </c>
      <c r="I3" s="475"/>
      <c r="J3" s="477"/>
      <c r="K3" s="465"/>
      <c r="L3" s="465"/>
      <c r="M3" s="465"/>
      <c r="N3" s="465"/>
      <c r="O3" s="465"/>
      <c r="P3" s="465"/>
      <c r="Q3" s="479"/>
      <c r="R3" s="465"/>
      <c r="S3" s="465"/>
      <c r="T3" s="467"/>
      <c r="U3" s="469"/>
      <c r="V3" s="394"/>
      <c r="W3" s="395"/>
      <c r="X3" s="396"/>
      <c r="Y3" s="396"/>
      <c r="Z3" s="411" t="s">
        <v>26</v>
      </c>
      <c r="AA3" s="411" t="str">
        <f>Z4</f>
        <v>東地区</v>
      </c>
      <c r="AB3" s="411" t="str">
        <f>Z5</f>
        <v>公民館</v>
      </c>
      <c r="AC3" s="411" t="str">
        <f>Z6</f>
        <v>北地区</v>
      </c>
      <c r="AD3" s="395"/>
      <c r="AE3" s="395"/>
      <c r="AF3" s="395"/>
      <c r="AG3" s="395"/>
      <c r="AH3" s="395"/>
      <c r="AI3" s="395"/>
      <c r="AJ3" s="395"/>
      <c r="AK3" s="395"/>
      <c r="AL3" s="395"/>
      <c r="AM3" s="395"/>
      <c r="AN3" s="395"/>
      <c r="DX3" s="412" t="s">
        <v>27</v>
      </c>
      <c r="DY3" s="417" t="s">
        <v>28</v>
      </c>
      <c r="DZ3" s="417" t="s">
        <v>29</v>
      </c>
      <c r="EA3" s="415" t="s">
        <v>30</v>
      </c>
      <c r="EB3" s="415" t="s">
        <v>30</v>
      </c>
      <c r="EC3" s="417" t="s">
        <v>29</v>
      </c>
    </row>
    <row r="4" spans="1:133" s="340" customFormat="1" ht="16.5" customHeight="1" x14ac:dyDescent="0.35">
      <c r="A4" s="98">
        <v>1</v>
      </c>
      <c r="B4" s="352">
        <v>43923</v>
      </c>
      <c r="C4" s="353" t="str">
        <f t="shared" ref="C4:C35" si="0">IFERROR(VLOOKUP(D4,Y$4:Z$6,2)," ")</f>
        <v>北地区</v>
      </c>
      <c r="D4" s="354" t="s">
        <v>31</v>
      </c>
      <c r="E4" s="355" t="s">
        <v>26</v>
      </c>
      <c r="F4" s="151"/>
      <c r="G4" s="177"/>
      <c r="H4" s="356"/>
      <c r="I4" s="151"/>
      <c r="J4" s="177"/>
      <c r="K4" s="177"/>
      <c r="L4" s="177"/>
      <c r="M4" s="177"/>
      <c r="N4" s="177"/>
      <c r="O4" s="177"/>
      <c r="P4" s="177"/>
      <c r="Q4" s="177"/>
      <c r="R4" s="177"/>
      <c r="S4" s="177"/>
      <c r="T4" s="152"/>
      <c r="U4" s="397"/>
      <c r="V4" s="398"/>
      <c r="W4" s="395"/>
      <c r="X4" s="396" t="s">
        <v>31</v>
      </c>
      <c r="Y4" s="396" t="s">
        <v>32</v>
      </c>
      <c r="Z4" s="411" t="s">
        <v>33</v>
      </c>
      <c r="AA4" s="411">
        <f t="shared" ref="AA4:AA35" si="1">IF((AND((IF($C4=$AA$3,1,0)),(IF($E4=$Z$3,1,0)))),1,0)</f>
        <v>0</v>
      </c>
      <c r="AB4" s="411">
        <f t="shared" ref="AB4:AB35" si="2">IF((AND((IF($C4=$AB$3,1,0)),(IF($E4=$Z$3,1,0)))),1,0)</f>
        <v>0</v>
      </c>
      <c r="AC4" s="411">
        <f t="shared" ref="AC4:AC35" si="3">IF((AND((IF($C4=$AC$3,1,0)),(IF($E4=$Z$3,1,0)))),1,0)</f>
        <v>1</v>
      </c>
      <c r="AD4" s="395"/>
      <c r="AE4" s="395"/>
      <c r="AF4" s="395"/>
      <c r="AG4" s="395"/>
      <c r="AH4" s="395"/>
      <c r="AI4" s="395"/>
      <c r="AJ4" s="395"/>
      <c r="AK4" s="395"/>
      <c r="AL4" s="395"/>
      <c r="AM4" s="395"/>
      <c r="AN4" s="395"/>
      <c r="DX4" s="412" t="s">
        <v>31</v>
      </c>
      <c r="DY4" s="412" t="s">
        <v>34</v>
      </c>
      <c r="DZ4" s="412" t="s">
        <v>32</v>
      </c>
      <c r="EA4" s="415" t="s">
        <v>35</v>
      </c>
      <c r="EB4" s="415" t="s">
        <v>35</v>
      </c>
      <c r="EC4" s="412" t="s">
        <v>32</v>
      </c>
    </row>
    <row r="5" spans="1:133" s="340" customFormat="1" ht="16.5" customHeight="1" x14ac:dyDescent="0.35">
      <c r="A5" s="98">
        <f>+A4+1</f>
        <v>2</v>
      </c>
      <c r="B5" s="357">
        <v>43926</v>
      </c>
      <c r="C5" s="358" t="str">
        <f t="shared" si="0"/>
        <v>東地区</v>
      </c>
      <c r="D5" s="359" t="s">
        <v>32</v>
      </c>
      <c r="E5" s="360" t="s">
        <v>26</v>
      </c>
      <c r="F5" s="125"/>
      <c r="G5" s="169"/>
      <c r="H5" s="170"/>
      <c r="I5" s="125"/>
      <c r="J5" s="169"/>
      <c r="K5" s="169"/>
      <c r="L5" s="169"/>
      <c r="M5" s="169"/>
      <c r="N5" s="169"/>
      <c r="O5" s="169"/>
      <c r="P5" s="169"/>
      <c r="Q5" s="169"/>
      <c r="R5" s="169"/>
      <c r="S5" s="169"/>
      <c r="T5" s="126"/>
      <c r="U5" s="399"/>
      <c r="V5" s="400"/>
      <c r="W5" s="395"/>
      <c r="X5" s="396" t="s">
        <v>32</v>
      </c>
      <c r="Y5" s="396" t="s">
        <v>36</v>
      </c>
      <c r="Z5" s="411" t="s">
        <v>37</v>
      </c>
      <c r="AA5" s="411">
        <f t="shared" si="1"/>
        <v>1</v>
      </c>
      <c r="AB5" s="411">
        <f t="shared" si="2"/>
        <v>0</v>
      </c>
      <c r="AC5" s="411">
        <f t="shared" si="3"/>
        <v>0</v>
      </c>
      <c r="AD5" s="395"/>
      <c r="AE5" s="395"/>
      <c r="AF5" s="395"/>
      <c r="AG5" s="395"/>
      <c r="AH5" s="395"/>
      <c r="AI5" s="395"/>
      <c r="AJ5" s="395"/>
      <c r="AK5" s="395"/>
      <c r="AL5" s="395"/>
      <c r="AM5" s="395"/>
      <c r="AN5" s="395"/>
      <c r="DX5" s="413" t="s">
        <v>38</v>
      </c>
      <c r="DY5" s="418">
        <v>10</v>
      </c>
      <c r="DZ5" s="413" t="s">
        <v>39</v>
      </c>
      <c r="EA5" s="416" t="s">
        <v>19</v>
      </c>
      <c r="EB5" s="416"/>
      <c r="EC5" s="416"/>
    </row>
    <row r="6" spans="1:133" s="340" customFormat="1" ht="16.5" customHeight="1" x14ac:dyDescent="0.35">
      <c r="A6" s="98">
        <f t="shared" ref="A6:A69" si="4">+A5+1</f>
        <v>3</v>
      </c>
      <c r="B6" s="357">
        <v>43936</v>
      </c>
      <c r="C6" s="358" t="str">
        <f t="shared" si="0"/>
        <v>北地区</v>
      </c>
      <c r="D6" s="359" t="s">
        <v>31</v>
      </c>
      <c r="E6" s="360" t="s">
        <v>26</v>
      </c>
      <c r="F6" s="125"/>
      <c r="G6" s="169"/>
      <c r="H6" s="170"/>
      <c r="I6" s="125"/>
      <c r="J6" s="169"/>
      <c r="K6" s="169"/>
      <c r="L6" s="169"/>
      <c r="M6" s="169"/>
      <c r="N6" s="169"/>
      <c r="O6" s="169"/>
      <c r="P6" s="169"/>
      <c r="Q6" s="169"/>
      <c r="R6" s="169"/>
      <c r="S6" s="169"/>
      <c r="T6" s="126"/>
      <c r="U6" s="399"/>
      <c r="V6" s="400"/>
      <c r="W6" s="395"/>
      <c r="X6" s="396" t="s">
        <v>31</v>
      </c>
      <c r="Y6" s="396" t="s">
        <v>31</v>
      </c>
      <c r="Z6" s="411" t="s">
        <v>40</v>
      </c>
      <c r="AA6" s="411">
        <f t="shared" si="1"/>
        <v>0</v>
      </c>
      <c r="AB6" s="411">
        <f t="shared" si="2"/>
        <v>0</v>
      </c>
      <c r="AC6" s="411">
        <f t="shared" si="3"/>
        <v>1</v>
      </c>
      <c r="AD6" s="395"/>
      <c r="AE6" s="395"/>
      <c r="AF6" s="395"/>
      <c r="AG6" s="395"/>
      <c r="AH6" s="395"/>
      <c r="AI6" s="395"/>
      <c r="AJ6" s="395"/>
      <c r="AK6" s="395"/>
      <c r="AL6" s="395"/>
      <c r="AM6" s="395"/>
      <c r="AN6" s="395"/>
      <c r="DX6" s="413" t="s">
        <v>41</v>
      </c>
      <c r="DY6" s="418" t="s">
        <v>42</v>
      </c>
      <c r="DZ6" s="413" t="s">
        <v>41</v>
      </c>
      <c r="EA6" s="416" t="s">
        <v>41</v>
      </c>
      <c r="EB6" s="416"/>
      <c r="EC6" s="416"/>
    </row>
    <row r="7" spans="1:133" s="340" customFormat="1" ht="16.5" customHeight="1" x14ac:dyDescent="0.35">
      <c r="A7" s="98">
        <f t="shared" si="4"/>
        <v>4</v>
      </c>
      <c r="B7" s="357">
        <v>43938</v>
      </c>
      <c r="C7" s="358" t="str">
        <f t="shared" si="0"/>
        <v>公民館</v>
      </c>
      <c r="D7" s="361" t="s">
        <v>36</v>
      </c>
      <c r="E7" s="360" t="s">
        <v>26</v>
      </c>
      <c r="F7" s="125"/>
      <c r="G7" s="169"/>
      <c r="H7" s="170"/>
      <c r="I7" s="125"/>
      <c r="J7" s="169"/>
      <c r="K7" s="169"/>
      <c r="L7" s="169"/>
      <c r="M7" s="169"/>
      <c r="N7" s="169"/>
      <c r="O7" s="169"/>
      <c r="P7" s="169"/>
      <c r="Q7" s="169"/>
      <c r="R7" s="169"/>
      <c r="S7" s="169"/>
      <c r="T7" s="126"/>
      <c r="U7" s="399"/>
      <c r="V7" s="400"/>
      <c r="W7" s="401"/>
      <c r="X7" s="396" t="s">
        <v>36</v>
      </c>
      <c r="Y7" s="396"/>
      <c r="Z7" s="411"/>
      <c r="AA7" s="411">
        <f t="shared" si="1"/>
        <v>0</v>
      </c>
      <c r="AB7" s="411">
        <f t="shared" si="2"/>
        <v>1</v>
      </c>
      <c r="AC7" s="411">
        <f t="shared" si="3"/>
        <v>0</v>
      </c>
      <c r="AD7" s="395"/>
      <c r="AE7" s="395"/>
      <c r="AF7" s="395"/>
      <c r="AG7" s="395"/>
      <c r="AH7" s="395"/>
      <c r="AI7" s="395"/>
      <c r="AJ7" s="395"/>
      <c r="AK7" s="395"/>
      <c r="AL7" s="395"/>
      <c r="AM7" s="395"/>
      <c r="AN7" s="395"/>
      <c r="DX7" s="413"/>
      <c r="DY7" s="418"/>
      <c r="DZ7" s="413"/>
      <c r="EA7" s="416"/>
      <c r="EB7" s="416"/>
      <c r="EC7" s="416"/>
    </row>
    <row r="8" spans="1:133" s="340" customFormat="1" ht="16.5" customHeight="1" x14ac:dyDescent="0.35">
      <c r="A8" s="98">
        <f t="shared" si="4"/>
        <v>5</v>
      </c>
      <c r="B8" s="357">
        <v>43940</v>
      </c>
      <c r="C8" s="358" t="str">
        <f t="shared" si="0"/>
        <v>東地区</v>
      </c>
      <c r="D8" s="362" t="s">
        <v>32</v>
      </c>
      <c r="E8" s="360" t="s">
        <v>26</v>
      </c>
      <c r="F8" s="125"/>
      <c r="G8" s="169"/>
      <c r="H8" s="170"/>
      <c r="I8" s="125"/>
      <c r="J8" s="169"/>
      <c r="K8" s="169"/>
      <c r="L8" s="169"/>
      <c r="M8" s="169"/>
      <c r="N8" s="169"/>
      <c r="O8" s="169"/>
      <c r="P8" s="169"/>
      <c r="Q8" s="169"/>
      <c r="R8" s="169"/>
      <c r="S8" s="169"/>
      <c r="T8" s="126"/>
      <c r="U8" s="399"/>
      <c r="V8" s="400"/>
      <c r="W8" s="198"/>
      <c r="X8" s="396" t="s">
        <v>32</v>
      </c>
      <c r="Y8" s="396"/>
      <c r="Z8" s="411"/>
      <c r="AA8" s="411">
        <f t="shared" si="1"/>
        <v>1</v>
      </c>
      <c r="AB8" s="411">
        <f t="shared" si="2"/>
        <v>0</v>
      </c>
      <c r="AC8" s="411">
        <f t="shared" si="3"/>
        <v>0</v>
      </c>
      <c r="AD8" s="395"/>
      <c r="AE8" s="395"/>
      <c r="AF8" s="395"/>
      <c r="AG8" s="395"/>
      <c r="AH8" s="395"/>
      <c r="AI8" s="395"/>
      <c r="AJ8" s="395"/>
      <c r="AK8" s="395"/>
      <c r="AL8" s="395"/>
      <c r="AM8" s="395"/>
      <c r="AN8" s="395"/>
      <c r="DX8" s="414"/>
      <c r="DY8" s="414"/>
      <c r="DZ8" s="414"/>
      <c r="EA8" s="416"/>
      <c r="EB8" s="416"/>
      <c r="EC8" s="416"/>
    </row>
    <row r="9" spans="1:133" s="340" customFormat="1" ht="16.5" customHeight="1" x14ac:dyDescent="0.35">
      <c r="A9" s="98">
        <f t="shared" si="4"/>
        <v>6</v>
      </c>
      <c r="B9" s="363">
        <v>43949</v>
      </c>
      <c r="C9" s="364" t="str">
        <f t="shared" si="0"/>
        <v>公民館</v>
      </c>
      <c r="D9" s="365" t="s">
        <v>36</v>
      </c>
      <c r="E9" s="366" t="s">
        <v>26</v>
      </c>
      <c r="F9" s="148"/>
      <c r="G9" s="175"/>
      <c r="H9" s="176"/>
      <c r="I9" s="148"/>
      <c r="J9" s="175"/>
      <c r="K9" s="175"/>
      <c r="L9" s="175"/>
      <c r="M9" s="175"/>
      <c r="N9" s="175"/>
      <c r="O9" s="175"/>
      <c r="P9" s="175"/>
      <c r="Q9" s="175"/>
      <c r="R9" s="175"/>
      <c r="S9" s="175"/>
      <c r="T9" s="149"/>
      <c r="U9" s="402"/>
      <c r="V9" s="403"/>
      <c r="W9" s="395"/>
      <c r="X9" s="396" t="s">
        <v>36</v>
      </c>
      <c r="Y9" s="396"/>
      <c r="Z9" s="411"/>
      <c r="AA9" s="411">
        <f t="shared" si="1"/>
        <v>0</v>
      </c>
      <c r="AB9" s="411">
        <f t="shared" si="2"/>
        <v>1</v>
      </c>
      <c r="AC9" s="411">
        <f t="shared" si="3"/>
        <v>0</v>
      </c>
      <c r="AD9" s="395"/>
      <c r="AE9" s="395"/>
      <c r="AF9" s="395"/>
      <c r="AG9" s="395"/>
      <c r="AH9" s="395"/>
      <c r="AI9" s="395"/>
      <c r="AJ9" s="395"/>
      <c r="AK9" s="395"/>
      <c r="AL9" s="395"/>
      <c r="AM9" s="395"/>
      <c r="AN9" s="395"/>
      <c r="DX9" s="413" t="s">
        <v>43</v>
      </c>
      <c r="DY9" s="413" t="s">
        <v>44</v>
      </c>
      <c r="DZ9" s="413" t="s">
        <v>41</v>
      </c>
      <c r="EA9" s="416" t="s">
        <v>42</v>
      </c>
      <c r="EB9" s="416"/>
      <c r="EC9" s="416"/>
    </row>
    <row r="10" spans="1:133" s="340" customFormat="1" ht="16.5" customHeight="1" x14ac:dyDescent="0.35">
      <c r="A10" s="98">
        <f t="shared" si="4"/>
        <v>7</v>
      </c>
      <c r="B10" s="352">
        <v>43958</v>
      </c>
      <c r="C10" s="353" t="str">
        <f t="shared" si="0"/>
        <v>北地区</v>
      </c>
      <c r="D10" s="367" t="s">
        <v>31</v>
      </c>
      <c r="E10" s="355" t="s">
        <v>26</v>
      </c>
      <c r="F10" s="151"/>
      <c r="G10" s="177"/>
      <c r="H10" s="178"/>
      <c r="I10" s="151"/>
      <c r="J10" s="177"/>
      <c r="K10" s="177"/>
      <c r="L10" s="177"/>
      <c r="M10" s="177"/>
      <c r="N10" s="177"/>
      <c r="O10" s="177"/>
      <c r="P10" s="177"/>
      <c r="Q10" s="177"/>
      <c r="R10" s="177"/>
      <c r="S10" s="177"/>
      <c r="T10" s="152"/>
      <c r="U10" s="404"/>
      <c r="V10" s="400"/>
      <c r="W10" s="395"/>
      <c r="X10" s="396" t="s">
        <v>31</v>
      </c>
      <c r="Y10" s="396"/>
      <c r="Z10" s="411"/>
      <c r="AA10" s="411">
        <f t="shared" si="1"/>
        <v>0</v>
      </c>
      <c r="AB10" s="411">
        <f t="shared" si="2"/>
        <v>0</v>
      </c>
      <c r="AC10" s="411">
        <f t="shared" si="3"/>
        <v>1</v>
      </c>
      <c r="AD10" s="395"/>
      <c r="AE10" s="395"/>
      <c r="AF10" s="395"/>
      <c r="AG10" s="395"/>
      <c r="AH10" s="395"/>
      <c r="AI10" s="395"/>
      <c r="AJ10" s="395"/>
      <c r="AK10" s="395"/>
      <c r="AL10" s="395"/>
      <c r="AM10" s="395"/>
      <c r="AN10" s="395"/>
      <c r="DX10" s="413" t="s">
        <v>42</v>
      </c>
      <c r="DY10" s="413" t="s">
        <v>41</v>
      </c>
      <c r="DZ10" s="413" t="s">
        <v>42</v>
      </c>
      <c r="EA10" s="416" t="s">
        <v>42</v>
      </c>
      <c r="EB10" s="416"/>
      <c r="EC10" s="416"/>
    </row>
    <row r="11" spans="1:133" s="340" customFormat="1" ht="16.5" customHeight="1" x14ac:dyDescent="0.35">
      <c r="A11" s="98">
        <f t="shared" si="4"/>
        <v>8</v>
      </c>
      <c r="B11" s="357">
        <v>43959</v>
      </c>
      <c r="C11" s="358" t="str">
        <f t="shared" si="0"/>
        <v>公民館</v>
      </c>
      <c r="D11" s="361" t="s">
        <v>36</v>
      </c>
      <c r="E11" s="360" t="s">
        <v>26</v>
      </c>
      <c r="F11" s="125"/>
      <c r="G11" s="169"/>
      <c r="H11" s="170"/>
      <c r="I11" s="125"/>
      <c r="J11" s="169"/>
      <c r="K11" s="169"/>
      <c r="L11" s="169"/>
      <c r="M11" s="169"/>
      <c r="N11" s="169"/>
      <c r="O11" s="169"/>
      <c r="P11" s="169"/>
      <c r="Q11" s="169"/>
      <c r="R11" s="169"/>
      <c r="S11" s="169"/>
      <c r="T11" s="126"/>
      <c r="U11" s="399"/>
      <c r="V11" s="400"/>
      <c r="W11" s="395"/>
      <c r="X11" s="396" t="s">
        <v>36</v>
      </c>
      <c r="Y11" s="396"/>
      <c r="Z11" s="411"/>
      <c r="AA11" s="411">
        <f t="shared" si="1"/>
        <v>0</v>
      </c>
      <c r="AB11" s="411">
        <f t="shared" si="2"/>
        <v>1</v>
      </c>
      <c r="AC11" s="411">
        <f t="shared" si="3"/>
        <v>0</v>
      </c>
      <c r="AD11" s="395"/>
      <c r="AE11" s="395"/>
      <c r="AF11" s="395"/>
      <c r="AG11" s="395"/>
      <c r="AH11" s="395"/>
      <c r="AI11" s="395"/>
      <c r="AJ11" s="395"/>
      <c r="AK11" s="395"/>
      <c r="AL11" s="395"/>
      <c r="AM11" s="395"/>
      <c r="AN11" s="395"/>
      <c r="DX11" s="413" t="s">
        <v>42</v>
      </c>
      <c r="DY11" s="413" t="s">
        <v>42</v>
      </c>
      <c r="DZ11" s="413" t="s">
        <v>41</v>
      </c>
      <c r="EA11" s="416" t="s">
        <v>42</v>
      </c>
      <c r="EB11" s="416"/>
      <c r="EC11" s="416"/>
    </row>
    <row r="12" spans="1:133" s="340" customFormat="1" ht="16.5" customHeight="1" x14ac:dyDescent="0.35">
      <c r="A12" s="98">
        <f t="shared" si="4"/>
        <v>9</v>
      </c>
      <c r="B12" s="357">
        <v>43961</v>
      </c>
      <c r="C12" s="358" t="str">
        <f t="shared" si="0"/>
        <v>東地区</v>
      </c>
      <c r="D12" s="361" t="s">
        <v>32</v>
      </c>
      <c r="E12" s="360" t="s">
        <v>26</v>
      </c>
      <c r="F12" s="125"/>
      <c r="G12" s="169"/>
      <c r="H12" s="170"/>
      <c r="I12" s="125"/>
      <c r="J12" s="169"/>
      <c r="K12" s="169"/>
      <c r="L12" s="169"/>
      <c r="M12" s="169"/>
      <c r="N12" s="169"/>
      <c r="O12" s="169"/>
      <c r="P12" s="169"/>
      <c r="Q12" s="169"/>
      <c r="R12" s="169"/>
      <c r="S12" s="169"/>
      <c r="T12" s="126"/>
      <c r="U12" s="399"/>
      <c r="V12" s="405"/>
      <c r="W12" s="395"/>
      <c r="X12" s="396" t="s">
        <v>32</v>
      </c>
      <c r="Y12" s="396"/>
      <c r="Z12" s="411"/>
      <c r="AA12" s="411">
        <f t="shared" si="1"/>
        <v>1</v>
      </c>
      <c r="AB12" s="411">
        <f t="shared" si="2"/>
        <v>0</v>
      </c>
      <c r="AC12" s="411">
        <f t="shared" si="3"/>
        <v>0</v>
      </c>
      <c r="AD12" s="395"/>
      <c r="AE12" s="395"/>
      <c r="AF12" s="395"/>
      <c r="AG12" s="395"/>
      <c r="AH12" s="395"/>
      <c r="AI12" s="395"/>
      <c r="AJ12" s="395"/>
      <c r="AK12" s="395"/>
      <c r="AL12" s="395"/>
      <c r="AM12" s="395"/>
      <c r="AN12" s="395"/>
      <c r="DX12" s="413" t="s">
        <v>45</v>
      </c>
      <c r="DY12" s="413" t="s">
        <v>41</v>
      </c>
      <c r="DZ12" s="413" t="s">
        <v>45</v>
      </c>
      <c r="EA12" s="416" t="s">
        <v>42</v>
      </c>
      <c r="EB12" s="416"/>
      <c r="EC12" s="416"/>
    </row>
    <row r="13" spans="1:133" s="340" customFormat="1" ht="16.5" customHeight="1" x14ac:dyDescent="0.35">
      <c r="A13" s="98">
        <f t="shared" si="4"/>
        <v>10</v>
      </c>
      <c r="B13" s="357">
        <v>43968</v>
      </c>
      <c r="C13" s="358" t="str">
        <f t="shared" si="0"/>
        <v>東地区</v>
      </c>
      <c r="D13" s="361" t="s">
        <v>32</v>
      </c>
      <c r="E13" s="360" t="s">
        <v>26</v>
      </c>
      <c r="F13" s="125"/>
      <c r="G13" s="169"/>
      <c r="H13" s="170"/>
      <c r="I13" s="125"/>
      <c r="J13" s="169"/>
      <c r="K13" s="169"/>
      <c r="L13" s="169"/>
      <c r="M13" s="169"/>
      <c r="N13" s="169"/>
      <c r="O13" s="169"/>
      <c r="P13" s="169"/>
      <c r="Q13" s="169"/>
      <c r="R13" s="169"/>
      <c r="S13" s="169"/>
      <c r="T13" s="126"/>
      <c r="U13" s="399"/>
      <c r="V13" s="405"/>
      <c r="W13" s="395"/>
      <c r="X13" s="396" t="s">
        <v>32</v>
      </c>
      <c r="Y13" s="396"/>
      <c r="Z13" s="411"/>
      <c r="AA13" s="411">
        <f t="shared" si="1"/>
        <v>1</v>
      </c>
      <c r="AB13" s="411">
        <f t="shared" si="2"/>
        <v>0</v>
      </c>
      <c r="AC13" s="411">
        <f t="shared" si="3"/>
        <v>0</v>
      </c>
      <c r="AD13" s="395"/>
      <c r="AE13" s="395"/>
      <c r="AF13" s="395"/>
      <c r="AG13" s="395"/>
      <c r="AH13" s="395"/>
      <c r="AI13" s="395"/>
      <c r="AJ13" s="395"/>
      <c r="AK13" s="395"/>
      <c r="AL13" s="395"/>
      <c r="AM13" s="395"/>
      <c r="AN13" s="395"/>
      <c r="DX13" s="413" t="s">
        <v>45</v>
      </c>
      <c r="DY13" s="413" t="s">
        <v>43</v>
      </c>
      <c r="DZ13" s="413" t="s">
        <v>41</v>
      </c>
      <c r="EA13" s="416" t="s">
        <v>44</v>
      </c>
      <c r="EB13" s="416"/>
      <c r="EC13" s="416"/>
    </row>
    <row r="14" spans="1:133" s="340" customFormat="1" ht="16.5" customHeight="1" x14ac:dyDescent="0.35">
      <c r="A14" s="98">
        <f t="shared" si="4"/>
        <v>11</v>
      </c>
      <c r="B14" s="357">
        <v>43971</v>
      </c>
      <c r="C14" s="358" t="str">
        <f t="shared" si="0"/>
        <v>北地区</v>
      </c>
      <c r="D14" s="361" t="s">
        <v>31</v>
      </c>
      <c r="E14" s="360" t="s">
        <v>26</v>
      </c>
      <c r="F14" s="125"/>
      <c r="G14" s="169"/>
      <c r="H14" s="170"/>
      <c r="I14" s="125"/>
      <c r="J14" s="169"/>
      <c r="K14" s="169"/>
      <c r="L14" s="169"/>
      <c r="M14" s="169"/>
      <c r="N14" s="169"/>
      <c r="O14" s="169"/>
      <c r="P14" s="169"/>
      <c r="Q14" s="169"/>
      <c r="R14" s="169"/>
      <c r="S14" s="169"/>
      <c r="T14" s="126"/>
      <c r="U14" s="399"/>
      <c r="V14" s="400"/>
      <c r="W14" s="395"/>
      <c r="X14" s="396" t="s">
        <v>31</v>
      </c>
      <c r="Y14" s="396"/>
      <c r="Z14" s="411"/>
      <c r="AA14" s="411">
        <f t="shared" si="1"/>
        <v>0</v>
      </c>
      <c r="AB14" s="411">
        <f t="shared" si="2"/>
        <v>0</v>
      </c>
      <c r="AC14" s="411">
        <f t="shared" si="3"/>
        <v>1</v>
      </c>
      <c r="AD14" s="395"/>
      <c r="AE14" s="395"/>
      <c r="AF14" s="395"/>
      <c r="AG14" s="395"/>
      <c r="AH14" s="395"/>
      <c r="AI14" s="395"/>
      <c r="AJ14" s="395"/>
      <c r="AK14" s="395"/>
      <c r="AL14" s="395"/>
      <c r="AM14" s="395"/>
      <c r="AN14" s="395"/>
      <c r="DX14" s="413" t="s">
        <v>43</v>
      </c>
      <c r="DY14" s="413" t="s">
        <v>45</v>
      </c>
      <c r="DZ14" s="413" t="s">
        <v>45</v>
      </c>
      <c r="EA14" s="416" t="s">
        <v>42</v>
      </c>
      <c r="EB14" s="416"/>
      <c r="EC14" s="416"/>
    </row>
    <row r="15" spans="1:133" s="340" customFormat="1" ht="16.5" customHeight="1" x14ac:dyDescent="0.35">
      <c r="A15" s="98">
        <f t="shared" si="4"/>
        <v>12</v>
      </c>
      <c r="B15" s="363">
        <v>43977</v>
      </c>
      <c r="C15" s="364" t="str">
        <f t="shared" si="0"/>
        <v>公民館</v>
      </c>
      <c r="D15" s="368" t="s">
        <v>36</v>
      </c>
      <c r="E15" s="366" t="s">
        <v>26</v>
      </c>
      <c r="F15" s="148"/>
      <c r="G15" s="175"/>
      <c r="H15" s="176"/>
      <c r="I15" s="148"/>
      <c r="J15" s="175"/>
      <c r="K15" s="175"/>
      <c r="L15" s="175"/>
      <c r="M15" s="175"/>
      <c r="N15" s="175"/>
      <c r="O15" s="175"/>
      <c r="P15" s="175"/>
      <c r="Q15" s="175"/>
      <c r="R15" s="175"/>
      <c r="S15" s="175"/>
      <c r="T15" s="149"/>
      <c r="U15" s="402"/>
      <c r="V15" s="400"/>
      <c r="W15" s="395"/>
      <c r="X15" s="396" t="s">
        <v>36</v>
      </c>
      <c r="Y15" s="396"/>
      <c r="Z15" s="411"/>
      <c r="AA15" s="411">
        <f t="shared" si="1"/>
        <v>0</v>
      </c>
      <c r="AB15" s="411">
        <f t="shared" si="2"/>
        <v>1</v>
      </c>
      <c r="AC15" s="411">
        <f t="shared" si="3"/>
        <v>0</v>
      </c>
      <c r="AD15" s="395"/>
      <c r="AE15" s="395"/>
      <c r="AF15" s="395"/>
      <c r="AG15" s="395"/>
      <c r="AH15" s="395"/>
      <c r="AI15" s="395"/>
      <c r="AJ15" s="395"/>
      <c r="AK15" s="395"/>
      <c r="AL15" s="395"/>
      <c r="AM15" s="395"/>
      <c r="AN15" s="395"/>
      <c r="DX15" s="413" t="s">
        <v>41</v>
      </c>
      <c r="DY15" s="413" t="s">
        <v>42</v>
      </c>
      <c r="DZ15" s="413" t="s">
        <v>41</v>
      </c>
      <c r="EA15" s="416" t="s">
        <v>42</v>
      </c>
      <c r="EB15" s="416"/>
      <c r="EC15" s="416"/>
    </row>
    <row r="16" spans="1:133" s="340" customFormat="1" ht="16.5" customHeight="1" x14ac:dyDescent="0.35">
      <c r="A16" s="98">
        <f t="shared" si="4"/>
        <v>13</v>
      </c>
      <c r="B16" s="352">
        <v>43986</v>
      </c>
      <c r="C16" s="353" t="str">
        <f t="shared" si="0"/>
        <v>北地区</v>
      </c>
      <c r="D16" s="354" t="s">
        <v>31</v>
      </c>
      <c r="E16" s="355" t="s">
        <v>26</v>
      </c>
      <c r="F16" s="151"/>
      <c r="G16" s="177"/>
      <c r="H16" s="178"/>
      <c r="I16" s="151"/>
      <c r="J16" s="177"/>
      <c r="K16" s="177"/>
      <c r="L16" s="177"/>
      <c r="M16" s="177"/>
      <c r="N16" s="177"/>
      <c r="O16" s="177"/>
      <c r="P16" s="177"/>
      <c r="Q16" s="177"/>
      <c r="R16" s="177"/>
      <c r="S16" s="177"/>
      <c r="T16" s="152"/>
      <c r="U16" s="404"/>
      <c r="V16" s="400"/>
      <c r="W16" s="395"/>
      <c r="X16" s="396" t="s">
        <v>31</v>
      </c>
      <c r="Y16" s="396"/>
      <c r="Z16" s="411"/>
      <c r="AA16" s="411">
        <f t="shared" si="1"/>
        <v>0</v>
      </c>
      <c r="AB16" s="411">
        <f t="shared" si="2"/>
        <v>0</v>
      </c>
      <c r="AC16" s="411">
        <f t="shared" si="3"/>
        <v>1</v>
      </c>
      <c r="AD16" s="395"/>
      <c r="AE16" s="395"/>
      <c r="AF16" s="395"/>
      <c r="AG16" s="395"/>
      <c r="AH16" s="395"/>
      <c r="AI16" s="395"/>
      <c r="AJ16" s="395"/>
      <c r="AK16" s="395"/>
      <c r="AL16" s="395"/>
      <c r="AM16" s="395"/>
      <c r="AN16" s="395"/>
      <c r="DX16" s="413" t="s">
        <v>42</v>
      </c>
      <c r="DY16" s="413" t="s">
        <v>42</v>
      </c>
      <c r="DZ16" s="413" t="s">
        <v>42</v>
      </c>
      <c r="EA16" s="416" t="s">
        <v>42</v>
      </c>
      <c r="EB16" s="416"/>
      <c r="EC16" s="416"/>
    </row>
    <row r="17" spans="1:133" s="340" customFormat="1" ht="16.5" customHeight="1" x14ac:dyDescent="0.35">
      <c r="A17" s="98">
        <f t="shared" si="4"/>
        <v>14</v>
      </c>
      <c r="B17" s="357">
        <v>43989</v>
      </c>
      <c r="C17" s="358" t="str">
        <f t="shared" si="0"/>
        <v>東地区</v>
      </c>
      <c r="D17" s="359" t="s">
        <v>32</v>
      </c>
      <c r="E17" s="360" t="s">
        <v>26</v>
      </c>
      <c r="F17" s="125"/>
      <c r="G17" s="169"/>
      <c r="H17" s="170"/>
      <c r="I17" s="125"/>
      <c r="J17" s="169"/>
      <c r="K17" s="169"/>
      <c r="L17" s="169"/>
      <c r="M17" s="169"/>
      <c r="N17" s="169"/>
      <c r="O17" s="169"/>
      <c r="P17" s="169"/>
      <c r="Q17" s="169"/>
      <c r="R17" s="169"/>
      <c r="S17" s="169"/>
      <c r="T17" s="126"/>
      <c r="U17" s="399"/>
      <c r="V17" s="400"/>
      <c r="W17" s="395"/>
      <c r="X17" s="396" t="s">
        <v>32</v>
      </c>
      <c r="Y17" s="396"/>
      <c r="Z17" s="411"/>
      <c r="AA17" s="411">
        <f t="shared" si="1"/>
        <v>1</v>
      </c>
      <c r="AB17" s="411">
        <f t="shared" si="2"/>
        <v>0</v>
      </c>
      <c r="AC17" s="411">
        <f t="shared" si="3"/>
        <v>0</v>
      </c>
      <c r="AD17" s="395"/>
      <c r="AE17" s="395"/>
      <c r="AF17" s="395"/>
      <c r="AG17" s="395"/>
      <c r="AH17" s="395"/>
      <c r="AI17" s="395"/>
      <c r="AJ17" s="395"/>
      <c r="AK17" s="395"/>
      <c r="AL17" s="395"/>
      <c r="AM17" s="395"/>
      <c r="AN17" s="395"/>
      <c r="DX17" s="413" t="s">
        <v>42</v>
      </c>
      <c r="DY17" s="413" t="s">
        <v>41</v>
      </c>
      <c r="DZ17" s="413" t="s">
        <v>42</v>
      </c>
      <c r="EA17" s="416" t="s">
        <v>42</v>
      </c>
      <c r="EB17" s="416"/>
      <c r="EC17" s="416"/>
    </row>
    <row r="18" spans="1:133" s="340" customFormat="1" ht="16.5" customHeight="1" x14ac:dyDescent="0.35">
      <c r="A18" s="98">
        <f t="shared" si="4"/>
        <v>15</v>
      </c>
      <c r="B18" s="369">
        <v>43994</v>
      </c>
      <c r="C18" s="358" t="str">
        <f t="shared" si="0"/>
        <v>公民館</v>
      </c>
      <c r="D18" s="359" t="s">
        <v>36</v>
      </c>
      <c r="E18" s="360" t="s">
        <v>26</v>
      </c>
      <c r="F18" s="125"/>
      <c r="G18" s="169"/>
      <c r="H18" s="170"/>
      <c r="I18" s="125"/>
      <c r="J18" s="169"/>
      <c r="K18" s="169"/>
      <c r="L18" s="169"/>
      <c r="M18" s="169"/>
      <c r="N18" s="169"/>
      <c r="O18" s="169"/>
      <c r="P18" s="169"/>
      <c r="Q18" s="169"/>
      <c r="R18" s="169"/>
      <c r="S18" s="169"/>
      <c r="T18" s="126"/>
      <c r="U18" s="399"/>
      <c r="V18" s="400"/>
      <c r="W18" s="395"/>
      <c r="X18" s="396" t="s">
        <v>36</v>
      </c>
      <c r="Y18" s="396"/>
      <c r="Z18" s="411"/>
      <c r="AA18" s="411">
        <f t="shared" si="1"/>
        <v>0</v>
      </c>
      <c r="AB18" s="411">
        <f t="shared" si="2"/>
        <v>1</v>
      </c>
      <c r="AC18" s="411">
        <f t="shared" si="3"/>
        <v>0</v>
      </c>
      <c r="AD18" s="395"/>
      <c r="AE18" s="395"/>
      <c r="AF18" s="395"/>
      <c r="AG18" s="395"/>
      <c r="AH18" s="395"/>
      <c r="AI18" s="395"/>
      <c r="AJ18" s="395"/>
      <c r="AK18" s="395"/>
      <c r="AL18" s="395"/>
      <c r="AM18" s="395"/>
      <c r="AN18" s="395"/>
      <c r="DX18" s="413" t="s">
        <v>42</v>
      </c>
      <c r="DY18" s="413" t="s">
        <v>41</v>
      </c>
      <c r="DZ18" s="413" t="s">
        <v>45</v>
      </c>
      <c r="EA18" s="416" t="s">
        <v>42</v>
      </c>
      <c r="EB18" s="416"/>
      <c r="EC18" s="416"/>
    </row>
    <row r="19" spans="1:133" s="340" customFormat="1" ht="16.5" customHeight="1" x14ac:dyDescent="0.35">
      <c r="A19" s="98">
        <f t="shared" si="4"/>
        <v>16</v>
      </c>
      <c r="B19" s="369">
        <v>43999</v>
      </c>
      <c r="C19" s="358" t="str">
        <f t="shared" si="0"/>
        <v>北地区</v>
      </c>
      <c r="D19" s="359" t="s">
        <v>31</v>
      </c>
      <c r="E19" s="360" t="s">
        <v>26</v>
      </c>
      <c r="F19" s="125"/>
      <c r="G19" s="169"/>
      <c r="H19" s="170"/>
      <c r="I19" s="125"/>
      <c r="J19" s="169"/>
      <c r="K19" s="169"/>
      <c r="L19" s="169"/>
      <c r="M19" s="169"/>
      <c r="N19" s="169"/>
      <c r="O19" s="169"/>
      <c r="P19" s="169"/>
      <c r="Q19" s="169"/>
      <c r="R19" s="169"/>
      <c r="S19" s="169"/>
      <c r="T19" s="126"/>
      <c r="U19" s="399"/>
      <c r="V19" s="406"/>
      <c r="W19" s="395"/>
      <c r="X19" s="396" t="s">
        <v>31</v>
      </c>
      <c r="Y19" s="396"/>
      <c r="Z19" s="411"/>
      <c r="AA19" s="411">
        <f t="shared" si="1"/>
        <v>0</v>
      </c>
      <c r="AB19" s="411">
        <f t="shared" si="2"/>
        <v>0</v>
      </c>
      <c r="AC19" s="411">
        <f t="shared" si="3"/>
        <v>1</v>
      </c>
      <c r="AD19" s="395"/>
      <c r="AE19" s="395"/>
      <c r="AF19" s="395"/>
      <c r="AG19" s="395"/>
      <c r="AH19" s="395"/>
      <c r="AI19" s="395"/>
      <c r="AJ19" s="395"/>
      <c r="AK19" s="395"/>
      <c r="AL19" s="395"/>
      <c r="AM19" s="395"/>
      <c r="AN19" s="395"/>
      <c r="DX19" s="413" t="s">
        <v>41</v>
      </c>
      <c r="DY19" s="413" t="s">
        <v>42</v>
      </c>
      <c r="DZ19" s="413" t="s">
        <v>42</v>
      </c>
      <c r="EA19" s="416" t="s">
        <v>44</v>
      </c>
      <c r="EB19" s="416"/>
      <c r="EC19" s="416"/>
    </row>
    <row r="20" spans="1:133" s="340" customFormat="1" ht="16.5" customHeight="1" x14ac:dyDescent="0.35">
      <c r="A20" s="98">
        <f t="shared" si="4"/>
        <v>17</v>
      </c>
      <c r="B20" s="369">
        <v>44003</v>
      </c>
      <c r="C20" s="358" t="str">
        <f t="shared" si="0"/>
        <v>東地区</v>
      </c>
      <c r="D20" s="361" t="s">
        <v>32</v>
      </c>
      <c r="E20" s="360" t="s">
        <v>26</v>
      </c>
      <c r="F20" s="125"/>
      <c r="G20" s="169"/>
      <c r="H20" s="170"/>
      <c r="I20" s="125"/>
      <c r="J20" s="169"/>
      <c r="K20" s="169"/>
      <c r="L20" s="169"/>
      <c r="M20" s="169"/>
      <c r="N20" s="169"/>
      <c r="O20" s="169"/>
      <c r="P20" s="169"/>
      <c r="Q20" s="169"/>
      <c r="R20" s="169"/>
      <c r="S20" s="169"/>
      <c r="T20" s="126"/>
      <c r="U20" s="399"/>
      <c r="V20" s="406"/>
      <c r="W20" s="395"/>
      <c r="X20" s="396" t="s">
        <v>32</v>
      </c>
      <c r="Y20" s="396"/>
      <c r="Z20" s="411"/>
      <c r="AA20" s="411">
        <f t="shared" si="1"/>
        <v>1</v>
      </c>
      <c r="AB20" s="411">
        <f t="shared" si="2"/>
        <v>0</v>
      </c>
      <c r="AC20" s="411">
        <f t="shared" si="3"/>
        <v>0</v>
      </c>
      <c r="AD20" s="395"/>
      <c r="AE20" s="395"/>
      <c r="AF20" s="395"/>
      <c r="AG20" s="395"/>
      <c r="AH20" s="395"/>
      <c r="AI20" s="395"/>
      <c r="AJ20" s="395"/>
      <c r="AK20" s="395"/>
      <c r="AL20" s="395"/>
      <c r="AM20" s="395"/>
      <c r="AN20" s="395"/>
      <c r="DX20" s="413" t="s">
        <v>42</v>
      </c>
      <c r="DY20" s="413" t="s">
        <v>42</v>
      </c>
      <c r="DZ20" s="413" t="s">
        <v>42</v>
      </c>
      <c r="EA20" s="416" t="s">
        <v>42</v>
      </c>
      <c r="EB20" s="416"/>
      <c r="EC20" s="416"/>
    </row>
    <row r="21" spans="1:133" s="340" customFormat="1" ht="16.5" customHeight="1" x14ac:dyDescent="0.35">
      <c r="A21" s="98">
        <f t="shared" si="4"/>
        <v>18</v>
      </c>
      <c r="B21" s="370">
        <v>44005</v>
      </c>
      <c r="C21" s="364" t="str">
        <f t="shared" si="0"/>
        <v>公民館</v>
      </c>
      <c r="D21" s="365" t="s">
        <v>36</v>
      </c>
      <c r="E21" s="366" t="s">
        <v>26</v>
      </c>
      <c r="F21" s="148"/>
      <c r="G21" s="175"/>
      <c r="H21" s="176"/>
      <c r="I21" s="148"/>
      <c r="J21" s="175"/>
      <c r="K21" s="175"/>
      <c r="L21" s="175"/>
      <c r="M21" s="175"/>
      <c r="N21" s="175"/>
      <c r="O21" s="175"/>
      <c r="P21" s="175"/>
      <c r="Q21" s="175"/>
      <c r="R21" s="175"/>
      <c r="S21" s="175"/>
      <c r="T21" s="149"/>
      <c r="U21" s="402"/>
      <c r="V21" s="406"/>
      <c r="W21" s="395"/>
      <c r="X21" s="396" t="s">
        <v>36</v>
      </c>
      <c r="Y21" s="396"/>
      <c r="Z21" s="411"/>
      <c r="AA21" s="411">
        <f t="shared" si="1"/>
        <v>0</v>
      </c>
      <c r="AB21" s="411">
        <f t="shared" si="2"/>
        <v>1</v>
      </c>
      <c r="AC21" s="411">
        <f t="shared" si="3"/>
        <v>0</v>
      </c>
      <c r="AD21" s="395"/>
      <c r="AE21" s="395"/>
      <c r="AF21" s="395"/>
      <c r="AG21" s="395"/>
      <c r="AH21" s="395"/>
      <c r="AI21" s="395"/>
      <c r="AJ21" s="395"/>
      <c r="AK21" s="395"/>
      <c r="AL21" s="395"/>
      <c r="AM21" s="395"/>
      <c r="AN21" s="395"/>
    </row>
    <row r="22" spans="1:133" s="340" customFormat="1" ht="18" x14ac:dyDescent="0.35">
      <c r="A22" s="98">
        <f t="shared" si="4"/>
        <v>19</v>
      </c>
      <c r="B22" s="371">
        <v>44014</v>
      </c>
      <c r="C22" s="353" t="str">
        <f t="shared" si="0"/>
        <v>北地区</v>
      </c>
      <c r="D22" s="367" t="s">
        <v>31</v>
      </c>
      <c r="E22" s="355" t="s">
        <v>26</v>
      </c>
      <c r="F22" s="151"/>
      <c r="G22" s="177"/>
      <c r="H22" s="178"/>
      <c r="I22" s="151"/>
      <c r="J22" s="177"/>
      <c r="K22" s="177"/>
      <c r="L22" s="177"/>
      <c r="M22" s="177"/>
      <c r="N22" s="177"/>
      <c r="O22" s="177"/>
      <c r="P22" s="177"/>
      <c r="Q22" s="177"/>
      <c r="R22" s="177"/>
      <c r="S22" s="177"/>
      <c r="T22" s="152"/>
      <c r="U22" s="404"/>
      <c r="V22" s="406"/>
      <c r="W22" s="395"/>
      <c r="X22" s="396" t="s">
        <v>31</v>
      </c>
      <c r="Y22" s="396"/>
      <c r="Z22" s="411"/>
      <c r="AA22" s="411">
        <f t="shared" si="1"/>
        <v>0</v>
      </c>
      <c r="AB22" s="411">
        <f t="shared" si="2"/>
        <v>0</v>
      </c>
      <c r="AC22" s="411">
        <f t="shared" si="3"/>
        <v>1</v>
      </c>
      <c r="AD22" s="395"/>
      <c r="AE22" s="395"/>
      <c r="AF22" s="395"/>
      <c r="AG22" s="395"/>
      <c r="AH22" s="395"/>
      <c r="AI22" s="395"/>
      <c r="AJ22" s="395"/>
      <c r="AK22" s="395"/>
      <c r="AL22" s="395"/>
      <c r="AM22" s="395"/>
      <c r="AN22" s="395"/>
    </row>
    <row r="23" spans="1:133" s="340" customFormat="1" ht="18" x14ac:dyDescent="0.35">
      <c r="A23" s="98">
        <f t="shared" si="4"/>
        <v>20</v>
      </c>
      <c r="B23" s="357">
        <v>44017</v>
      </c>
      <c r="C23" s="358" t="str">
        <f t="shared" si="0"/>
        <v>東地区</v>
      </c>
      <c r="D23" s="361" t="s">
        <v>32</v>
      </c>
      <c r="E23" s="360" t="s">
        <v>26</v>
      </c>
      <c r="F23" s="125"/>
      <c r="G23" s="169"/>
      <c r="H23" s="170"/>
      <c r="I23" s="125"/>
      <c r="J23" s="169"/>
      <c r="K23" s="169"/>
      <c r="L23" s="169"/>
      <c r="M23" s="169"/>
      <c r="N23" s="169"/>
      <c r="O23" s="169"/>
      <c r="P23" s="169"/>
      <c r="Q23" s="169"/>
      <c r="R23" s="169"/>
      <c r="S23" s="169"/>
      <c r="T23" s="126"/>
      <c r="U23" s="399"/>
      <c r="V23" s="407"/>
      <c r="W23" s="395"/>
      <c r="X23" s="396" t="s">
        <v>32</v>
      </c>
      <c r="Y23" s="396"/>
      <c r="Z23" s="411"/>
      <c r="AA23" s="411">
        <f t="shared" si="1"/>
        <v>1</v>
      </c>
      <c r="AB23" s="411">
        <f t="shared" si="2"/>
        <v>0</v>
      </c>
      <c r="AC23" s="411">
        <f t="shared" si="3"/>
        <v>0</v>
      </c>
      <c r="AD23" s="395"/>
      <c r="AE23" s="395"/>
      <c r="AF23" s="395"/>
      <c r="AG23" s="395"/>
      <c r="AH23" s="395"/>
      <c r="AI23" s="395"/>
      <c r="AJ23" s="395"/>
      <c r="AK23" s="395"/>
      <c r="AL23" s="395"/>
      <c r="AM23" s="395"/>
      <c r="AN23" s="395"/>
    </row>
    <row r="24" spans="1:133" s="340" customFormat="1" ht="18" x14ac:dyDescent="0.35">
      <c r="A24" s="98">
        <f t="shared" si="4"/>
        <v>21</v>
      </c>
      <c r="B24" s="357">
        <v>44022</v>
      </c>
      <c r="C24" s="358" t="str">
        <f t="shared" si="0"/>
        <v>公民館</v>
      </c>
      <c r="D24" s="361" t="s">
        <v>36</v>
      </c>
      <c r="E24" s="360" t="s">
        <v>26</v>
      </c>
      <c r="F24" s="125"/>
      <c r="G24" s="169"/>
      <c r="H24" s="170"/>
      <c r="I24" s="125"/>
      <c r="J24" s="169"/>
      <c r="K24" s="169"/>
      <c r="L24" s="169"/>
      <c r="M24" s="169"/>
      <c r="N24" s="169"/>
      <c r="O24" s="169"/>
      <c r="P24" s="169"/>
      <c r="Q24" s="169"/>
      <c r="R24" s="169"/>
      <c r="S24" s="169"/>
      <c r="T24" s="126"/>
      <c r="U24" s="399"/>
      <c r="V24" s="408"/>
      <c r="W24" s="395"/>
      <c r="X24" s="396" t="s">
        <v>36</v>
      </c>
      <c r="Y24" s="396"/>
      <c r="Z24" s="411"/>
      <c r="AA24" s="411">
        <f t="shared" si="1"/>
        <v>0</v>
      </c>
      <c r="AB24" s="411">
        <f t="shared" si="2"/>
        <v>1</v>
      </c>
      <c r="AC24" s="411">
        <f t="shared" si="3"/>
        <v>0</v>
      </c>
      <c r="AD24" s="395"/>
      <c r="AE24" s="395"/>
      <c r="AF24" s="395"/>
      <c r="AG24" s="395"/>
      <c r="AH24" s="395"/>
      <c r="AI24" s="395"/>
      <c r="AJ24" s="395"/>
      <c r="AK24" s="395"/>
      <c r="AL24" s="395"/>
      <c r="AM24" s="395"/>
      <c r="AN24" s="395"/>
    </row>
    <row r="25" spans="1:133" s="340" customFormat="1" ht="18" x14ac:dyDescent="0.35">
      <c r="A25" s="98">
        <f t="shared" si="4"/>
        <v>22</v>
      </c>
      <c r="B25" s="357">
        <v>44027</v>
      </c>
      <c r="C25" s="358" t="str">
        <f t="shared" si="0"/>
        <v>北地区</v>
      </c>
      <c r="D25" s="361" t="s">
        <v>31</v>
      </c>
      <c r="E25" s="360" t="s">
        <v>26</v>
      </c>
      <c r="F25" s="125"/>
      <c r="G25" s="169"/>
      <c r="H25" s="170"/>
      <c r="I25" s="125"/>
      <c r="J25" s="169"/>
      <c r="K25" s="169"/>
      <c r="L25" s="169"/>
      <c r="M25" s="169"/>
      <c r="N25" s="169"/>
      <c r="O25" s="169"/>
      <c r="P25" s="169"/>
      <c r="Q25" s="169"/>
      <c r="R25" s="169"/>
      <c r="S25" s="169"/>
      <c r="T25" s="126"/>
      <c r="U25" s="399"/>
      <c r="V25" s="408"/>
      <c r="W25" s="395"/>
      <c r="X25" s="396" t="s">
        <v>31</v>
      </c>
      <c r="Y25" s="396"/>
      <c r="Z25" s="411"/>
      <c r="AA25" s="411">
        <f t="shared" si="1"/>
        <v>0</v>
      </c>
      <c r="AB25" s="411">
        <f t="shared" si="2"/>
        <v>0</v>
      </c>
      <c r="AC25" s="411">
        <f t="shared" si="3"/>
        <v>1</v>
      </c>
      <c r="AD25" s="395"/>
      <c r="AE25" s="395"/>
      <c r="AF25" s="395"/>
      <c r="AG25" s="395"/>
      <c r="AH25" s="395"/>
      <c r="AI25" s="395"/>
      <c r="AJ25" s="395"/>
      <c r="AK25" s="395"/>
      <c r="AL25" s="395"/>
      <c r="AM25" s="395"/>
      <c r="AN25" s="395"/>
    </row>
    <row r="26" spans="1:133" s="340" customFormat="1" ht="18" x14ac:dyDescent="0.35">
      <c r="A26" s="98">
        <f t="shared" si="4"/>
        <v>23</v>
      </c>
      <c r="B26" s="357">
        <v>44031</v>
      </c>
      <c r="C26" s="372" t="str">
        <f t="shared" si="0"/>
        <v>東地区</v>
      </c>
      <c r="D26" s="361" t="s">
        <v>32</v>
      </c>
      <c r="E26" s="360" t="s">
        <v>26</v>
      </c>
      <c r="F26" s="125"/>
      <c r="G26" s="169"/>
      <c r="H26" s="170"/>
      <c r="I26" s="125"/>
      <c r="J26" s="169"/>
      <c r="K26" s="169"/>
      <c r="L26" s="169"/>
      <c r="M26" s="169"/>
      <c r="N26" s="169"/>
      <c r="O26" s="169"/>
      <c r="P26" s="169"/>
      <c r="Q26" s="169"/>
      <c r="R26" s="169"/>
      <c r="S26" s="169"/>
      <c r="T26" s="126"/>
      <c r="U26" s="399"/>
      <c r="V26" s="408"/>
      <c r="W26" s="395"/>
      <c r="X26" s="396" t="s">
        <v>32</v>
      </c>
      <c r="Y26" s="396"/>
      <c r="Z26" s="411"/>
      <c r="AA26" s="411">
        <f t="shared" si="1"/>
        <v>1</v>
      </c>
      <c r="AB26" s="411">
        <f t="shared" si="2"/>
        <v>0</v>
      </c>
      <c r="AC26" s="411">
        <f t="shared" si="3"/>
        <v>0</v>
      </c>
      <c r="AD26" s="395"/>
      <c r="AE26" s="395"/>
      <c r="AF26" s="395"/>
      <c r="AG26" s="395"/>
      <c r="AH26" s="395"/>
      <c r="AI26" s="395"/>
      <c r="AJ26" s="395"/>
      <c r="AK26" s="395"/>
      <c r="AL26" s="395"/>
      <c r="AM26" s="395"/>
      <c r="AN26" s="395"/>
    </row>
    <row r="27" spans="1:133" s="340" customFormat="1" ht="18" x14ac:dyDescent="0.35">
      <c r="A27" s="98">
        <f t="shared" si="4"/>
        <v>24</v>
      </c>
      <c r="B27" s="363">
        <v>44040</v>
      </c>
      <c r="C27" s="364" t="str">
        <f t="shared" si="0"/>
        <v>公民館</v>
      </c>
      <c r="D27" s="373" t="s">
        <v>36</v>
      </c>
      <c r="E27" s="366" t="s">
        <v>26</v>
      </c>
      <c r="F27" s="148"/>
      <c r="G27" s="175"/>
      <c r="H27" s="176"/>
      <c r="I27" s="148"/>
      <c r="J27" s="175"/>
      <c r="K27" s="175"/>
      <c r="L27" s="175"/>
      <c r="M27" s="175"/>
      <c r="N27" s="175"/>
      <c r="O27" s="175"/>
      <c r="P27" s="175"/>
      <c r="Q27" s="175"/>
      <c r="R27" s="175"/>
      <c r="S27" s="175"/>
      <c r="T27" s="149"/>
      <c r="U27" s="402"/>
      <c r="V27" s="408"/>
      <c r="W27" s="395"/>
      <c r="X27" s="396" t="s">
        <v>36</v>
      </c>
      <c r="Y27" s="396"/>
      <c r="Z27" s="411"/>
      <c r="AA27" s="411">
        <f t="shared" si="1"/>
        <v>0</v>
      </c>
      <c r="AB27" s="411">
        <f t="shared" si="2"/>
        <v>1</v>
      </c>
      <c r="AC27" s="411">
        <f t="shared" si="3"/>
        <v>0</v>
      </c>
      <c r="AD27" s="395"/>
      <c r="AE27" s="395"/>
      <c r="AF27" s="395"/>
      <c r="AG27" s="395"/>
      <c r="AH27" s="395"/>
      <c r="AI27" s="395"/>
      <c r="AJ27" s="395"/>
      <c r="AK27" s="395"/>
      <c r="AL27" s="395"/>
      <c r="AM27" s="395"/>
      <c r="AN27" s="395"/>
    </row>
    <row r="28" spans="1:133" s="340" customFormat="1" ht="18" x14ac:dyDescent="0.35">
      <c r="A28" s="98">
        <f t="shared" si="4"/>
        <v>25</v>
      </c>
      <c r="B28" s="374">
        <v>44045</v>
      </c>
      <c r="C28" s="353" t="str">
        <f t="shared" si="0"/>
        <v>東地区</v>
      </c>
      <c r="D28" s="367" t="s">
        <v>32</v>
      </c>
      <c r="E28" s="355" t="s">
        <v>26</v>
      </c>
      <c r="F28" s="151"/>
      <c r="G28" s="177"/>
      <c r="H28" s="178"/>
      <c r="I28" s="151"/>
      <c r="J28" s="177"/>
      <c r="K28" s="177"/>
      <c r="L28" s="177"/>
      <c r="M28" s="177"/>
      <c r="N28" s="177"/>
      <c r="O28" s="177"/>
      <c r="P28" s="177"/>
      <c r="Q28" s="177"/>
      <c r="R28" s="177"/>
      <c r="S28" s="177"/>
      <c r="T28" s="152"/>
      <c r="U28" s="404"/>
      <c r="V28" s="408"/>
      <c r="W28" s="395"/>
      <c r="X28" s="396" t="s">
        <v>32</v>
      </c>
      <c r="Y28" s="396"/>
      <c r="Z28" s="411"/>
      <c r="AA28" s="411">
        <f t="shared" si="1"/>
        <v>1</v>
      </c>
      <c r="AB28" s="411">
        <f t="shared" si="2"/>
        <v>0</v>
      </c>
      <c r="AC28" s="411">
        <f t="shared" si="3"/>
        <v>0</v>
      </c>
      <c r="AD28" s="395"/>
      <c r="AE28" s="395"/>
      <c r="AF28" s="395"/>
      <c r="AG28" s="395"/>
      <c r="AH28" s="395"/>
      <c r="AI28" s="395"/>
      <c r="AJ28" s="395"/>
      <c r="AK28" s="395"/>
      <c r="AL28" s="395"/>
      <c r="AM28" s="395"/>
      <c r="AN28" s="395"/>
    </row>
    <row r="29" spans="1:133" s="340" customFormat="1" ht="18" x14ac:dyDescent="0.35">
      <c r="A29" s="98">
        <f t="shared" si="4"/>
        <v>26</v>
      </c>
      <c r="B29" s="375">
        <v>44049</v>
      </c>
      <c r="C29" s="358" t="str">
        <f t="shared" si="0"/>
        <v>北地区</v>
      </c>
      <c r="D29" s="359" t="s">
        <v>31</v>
      </c>
      <c r="E29" s="360" t="s">
        <v>26</v>
      </c>
      <c r="F29" s="125"/>
      <c r="G29" s="169"/>
      <c r="H29" s="170"/>
      <c r="I29" s="125"/>
      <c r="J29" s="169"/>
      <c r="K29" s="169"/>
      <c r="L29" s="169"/>
      <c r="M29" s="169"/>
      <c r="N29" s="169"/>
      <c r="O29" s="169"/>
      <c r="P29" s="169"/>
      <c r="Q29" s="169"/>
      <c r="R29" s="169"/>
      <c r="S29" s="169"/>
      <c r="T29" s="126"/>
      <c r="U29" s="399"/>
      <c r="V29" s="409"/>
      <c r="W29" s="395"/>
      <c r="X29" s="396" t="s">
        <v>31</v>
      </c>
      <c r="Y29" s="396"/>
      <c r="Z29" s="411"/>
      <c r="AA29" s="411">
        <f t="shared" si="1"/>
        <v>0</v>
      </c>
      <c r="AB29" s="411">
        <f t="shared" si="2"/>
        <v>0</v>
      </c>
      <c r="AC29" s="411">
        <f t="shared" si="3"/>
        <v>1</v>
      </c>
      <c r="AD29" s="395"/>
      <c r="AE29" s="395"/>
      <c r="AF29" s="395"/>
      <c r="AG29" s="395"/>
      <c r="AH29" s="395"/>
      <c r="AI29" s="395"/>
      <c r="AJ29" s="395"/>
      <c r="AK29" s="395"/>
      <c r="AL29" s="395"/>
      <c r="AM29" s="395"/>
      <c r="AN29" s="395"/>
    </row>
    <row r="30" spans="1:133" s="340" customFormat="1" ht="18" x14ac:dyDescent="0.35">
      <c r="A30" s="98">
        <f t="shared" si="4"/>
        <v>27</v>
      </c>
      <c r="B30" s="375">
        <v>44057</v>
      </c>
      <c r="C30" s="358" t="str">
        <f t="shared" si="0"/>
        <v>公民館</v>
      </c>
      <c r="D30" s="362" t="s">
        <v>36</v>
      </c>
      <c r="E30" s="360" t="s">
        <v>26</v>
      </c>
      <c r="F30" s="125"/>
      <c r="G30" s="169"/>
      <c r="H30" s="170"/>
      <c r="I30" s="125"/>
      <c r="J30" s="169"/>
      <c r="K30" s="169"/>
      <c r="L30" s="169"/>
      <c r="M30" s="169"/>
      <c r="N30" s="169"/>
      <c r="O30" s="169"/>
      <c r="P30" s="169"/>
      <c r="Q30" s="169"/>
      <c r="R30" s="169"/>
      <c r="S30" s="169"/>
      <c r="T30" s="126"/>
      <c r="U30" s="399"/>
      <c r="V30" s="409"/>
      <c r="W30" s="395"/>
      <c r="X30" s="396" t="s">
        <v>36</v>
      </c>
      <c r="Y30" s="396"/>
      <c r="Z30" s="411"/>
      <c r="AA30" s="411">
        <f t="shared" si="1"/>
        <v>0</v>
      </c>
      <c r="AB30" s="411">
        <f t="shared" si="2"/>
        <v>1</v>
      </c>
      <c r="AC30" s="411">
        <f t="shared" si="3"/>
        <v>0</v>
      </c>
      <c r="AD30" s="395"/>
      <c r="AE30" s="395"/>
      <c r="AF30" s="395"/>
      <c r="AG30" s="395"/>
      <c r="AH30" s="395"/>
      <c r="AI30" s="395"/>
      <c r="AJ30" s="395"/>
      <c r="AK30" s="395"/>
      <c r="AL30" s="395"/>
      <c r="AM30" s="395"/>
      <c r="AN30" s="395"/>
    </row>
    <row r="31" spans="1:133" s="340" customFormat="1" ht="18" x14ac:dyDescent="0.35">
      <c r="A31" s="98">
        <f t="shared" si="4"/>
        <v>28</v>
      </c>
      <c r="B31" s="375">
        <v>44059</v>
      </c>
      <c r="C31" s="358" t="str">
        <f t="shared" si="0"/>
        <v>東地区</v>
      </c>
      <c r="D31" s="361" t="s">
        <v>32</v>
      </c>
      <c r="E31" s="360" t="s">
        <v>26</v>
      </c>
      <c r="F31" s="125"/>
      <c r="G31" s="169"/>
      <c r="H31" s="170"/>
      <c r="I31" s="125"/>
      <c r="J31" s="169"/>
      <c r="K31" s="169"/>
      <c r="L31" s="169"/>
      <c r="M31" s="169"/>
      <c r="N31" s="169"/>
      <c r="O31" s="169"/>
      <c r="P31" s="169"/>
      <c r="Q31" s="169"/>
      <c r="R31" s="169"/>
      <c r="S31" s="169"/>
      <c r="T31" s="126"/>
      <c r="U31" s="399"/>
      <c r="V31" s="409"/>
      <c r="W31" s="395"/>
      <c r="X31" s="396" t="s">
        <v>32</v>
      </c>
      <c r="Y31" s="396"/>
      <c r="Z31" s="411"/>
      <c r="AA31" s="411">
        <f t="shared" si="1"/>
        <v>1</v>
      </c>
      <c r="AB31" s="411">
        <f t="shared" si="2"/>
        <v>0</v>
      </c>
      <c r="AC31" s="411">
        <f t="shared" si="3"/>
        <v>0</v>
      </c>
      <c r="AD31" s="395"/>
      <c r="AE31" s="395"/>
      <c r="AF31" s="395"/>
      <c r="AG31" s="395"/>
      <c r="AH31" s="395"/>
      <c r="AI31" s="395"/>
      <c r="AJ31" s="395"/>
      <c r="AK31" s="395"/>
      <c r="AL31" s="395"/>
      <c r="AM31" s="395"/>
      <c r="AN31" s="395"/>
    </row>
    <row r="32" spans="1:133" s="340" customFormat="1" ht="18" x14ac:dyDescent="0.35">
      <c r="A32" s="98">
        <f t="shared" si="4"/>
        <v>29</v>
      </c>
      <c r="B32" s="375">
        <v>44062</v>
      </c>
      <c r="C32" s="358" t="str">
        <f t="shared" si="0"/>
        <v>北地区</v>
      </c>
      <c r="D32" s="362" t="s">
        <v>31</v>
      </c>
      <c r="E32" s="360" t="s">
        <v>26</v>
      </c>
      <c r="F32" s="125"/>
      <c r="G32" s="169"/>
      <c r="H32" s="170"/>
      <c r="I32" s="125"/>
      <c r="J32" s="169"/>
      <c r="K32" s="169"/>
      <c r="L32" s="169"/>
      <c r="M32" s="169"/>
      <c r="N32" s="169"/>
      <c r="O32" s="169"/>
      <c r="P32" s="169"/>
      <c r="Q32" s="169"/>
      <c r="R32" s="169"/>
      <c r="S32" s="169"/>
      <c r="T32" s="126"/>
      <c r="U32" s="399"/>
      <c r="V32" s="409"/>
      <c r="W32" s="395"/>
      <c r="X32" s="396" t="s">
        <v>31</v>
      </c>
      <c r="Y32" s="396"/>
      <c r="Z32" s="411"/>
      <c r="AA32" s="411">
        <f t="shared" si="1"/>
        <v>0</v>
      </c>
      <c r="AB32" s="411">
        <f t="shared" si="2"/>
        <v>0</v>
      </c>
      <c r="AC32" s="411">
        <f t="shared" si="3"/>
        <v>1</v>
      </c>
      <c r="AD32" s="395"/>
      <c r="AE32" s="395"/>
      <c r="AF32" s="395"/>
      <c r="AG32" s="395"/>
      <c r="AH32" s="395"/>
      <c r="AI32" s="395"/>
      <c r="AJ32" s="395"/>
      <c r="AK32" s="395"/>
      <c r="AL32" s="395"/>
      <c r="AM32" s="395"/>
      <c r="AN32" s="395"/>
    </row>
    <row r="33" spans="1:40" s="340" customFormat="1" ht="18" x14ac:dyDescent="0.35">
      <c r="A33" s="98">
        <f t="shared" si="4"/>
        <v>30</v>
      </c>
      <c r="B33" s="376">
        <v>44068</v>
      </c>
      <c r="C33" s="377" t="str">
        <f t="shared" si="0"/>
        <v>公民館</v>
      </c>
      <c r="D33" s="378" t="s">
        <v>36</v>
      </c>
      <c r="E33" s="366" t="s">
        <v>26</v>
      </c>
      <c r="F33" s="148"/>
      <c r="G33" s="175"/>
      <c r="H33" s="176"/>
      <c r="I33" s="148"/>
      <c r="J33" s="175"/>
      <c r="K33" s="175"/>
      <c r="L33" s="175"/>
      <c r="M33" s="175"/>
      <c r="N33" s="175"/>
      <c r="O33" s="175"/>
      <c r="P33" s="175"/>
      <c r="Q33" s="175"/>
      <c r="R33" s="175"/>
      <c r="S33" s="175"/>
      <c r="T33" s="149"/>
      <c r="U33" s="402"/>
      <c r="V33" s="409"/>
      <c r="W33" s="395"/>
      <c r="X33" s="396" t="s">
        <v>36</v>
      </c>
      <c r="Y33" s="396"/>
      <c r="Z33" s="411"/>
      <c r="AA33" s="411">
        <f t="shared" si="1"/>
        <v>0</v>
      </c>
      <c r="AB33" s="411">
        <f t="shared" si="2"/>
        <v>1</v>
      </c>
      <c r="AC33" s="411">
        <f t="shared" si="3"/>
        <v>0</v>
      </c>
      <c r="AD33" s="395"/>
      <c r="AE33" s="395"/>
      <c r="AF33" s="395"/>
      <c r="AG33" s="395"/>
      <c r="AH33" s="395"/>
      <c r="AI33" s="395"/>
      <c r="AJ33" s="395"/>
      <c r="AK33" s="395"/>
      <c r="AL33" s="395"/>
      <c r="AM33" s="395"/>
      <c r="AN33" s="395"/>
    </row>
    <row r="34" spans="1:40" s="340" customFormat="1" ht="18" x14ac:dyDescent="0.35">
      <c r="A34" s="98">
        <f t="shared" si="4"/>
        <v>31</v>
      </c>
      <c r="B34" s="374">
        <v>44077</v>
      </c>
      <c r="C34" s="379" t="str">
        <f t="shared" si="0"/>
        <v>北地区</v>
      </c>
      <c r="D34" s="380" t="s">
        <v>31</v>
      </c>
      <c r="E34" s="381">
        <v>4</v>
      </c>
      <c r="F34" s="151">
        <v>1</v>
      </c>
      <c r="G34" s="177">
        <v>2</v>
      </c>
      <c r="H34" s="178">
        <v>3</v>
      </c>
      <c r="I34" s="151">
        <v>1</v>
      </c>
      <c r="J34" s="177">
        <v>0</v>
      </c>
      <c r="K34" s="177">
        <v>0</v>
      </c>
      <c r="L34" s="177">
        <v>2</v>
      </c>
      <c r="M34" s="177">
        <v>0</v>
      </c>
      <c r="N34" s="177">
        <v>0</v>
      </c>
      <c r="O34" s="177">
        <v>0</v>
      </c>
      <c r="P34" s="177">
        <v>0</v>
      </c>
      <c r="Q34" s="177">
        <v>0</v>
      </c>
      <c r="R34" s="177">
        <v>0</v>
      </c>
      <c r="S34" s="177">
        <v>0</v>
      </c>
      <c r="T34" s="152">
        <v>0</v>
      </c>
      <c r="U34" s="404">
        <v>3</v>
      </c>
      <c r="V34" s="409"/>
      <c r="W34" s="395"/>
      <c r="X34" s="396" t="s">
        <v>31</v>
      </c>
      <c r="Y34" s="396"/>
      <c r="Z34" s="411"/>
      <c r="AA34" s="411">
        <f t="shared" si="1"/>
        <v>0</v>
      </c>
      <c r="AB34" s="411">
        <f t="shared" si="2"/>
        <v>0</v>
      </c>
      <c r="AC34" s="411">
        <f t="shared" si="3"/>
        <v>0</v>
      </c>
      <c r="AD34" s="395"/>
      <c r="AE34" s="395"/>
      <c r="AF34" s="395"/>
      <c r="AG34" s="395"/>
      <c r="AH34" s="395"/>
      <c r="AI34" s="395"/>
      <c r="AJ34" s="395"/>
      <c r="AK34" s="395"/>
      <c r="AL34" s="395"/>
      <c r="AM34" s="395"/>
      <c r="AN34" s="395"/>
    </row>
    <row r="35" spans="1:40" s="340" customFormat="1" ht="18" x14ac:dyDescent="0.35">
      <c r="A35" s="98">
        <f t="shared" si="4"/>
        <v>32</v>
      </c>
      <c r="B35" s="375">
        <v>44080</v>
      </c>
      <c r="C35" s="169" t="str">
        <f t="shared" si="0"/>
        <v>東地区</v>
      </c>
      <c r="D35" s="382" t="s">
        <v>32</v>
      </c>
      <c r="E35" s="383">
        <v>5</v>
      </c>
      <c r="F35" s="125">
        <v>0</v>
      </c>
      <c r="G35" s="169">
        <v>3</v>
      </c>
      <c r="H35" s="170">
        <v>3</v>
      </c>
      <c r="I35" s="125">
        <v>0</v>
      </c>
      <c r="J35" s="169">
        <v>0</v>
      </c>
      <c r="K35" s="169">
        <v>0</v>
      </c>
      <c r="L35" s="169">
        <v>0</v>
      </c>
      <c r="M35" s="169">
        <v>2</v>
      </c>
      <c r="N35" s="169">
        <v>2</v>
      </c>
      <c r="O35" s="169">
        <v>0</v>
      </c>
      <c r="P35" s="169">
        <v>0</v>
      </c>
      <c r="Q35" s="169">
        <v>0</v>
      </c>
      <c r="R35" s="169">
        <v>0</v>
      </c>
      <c r="S35" s="169">
        <v>0</v>
      </c>
      <c r="T35" s="126">
        <v>1</v>
      </c>
      <c r="U35" s="399">
        <v>5</v>
      </c>
      <c r="V35" s="409"/>
      <c r="W35" s="395"/>
      <c r="X35" s="396" t="s">
        <v>32</v>
      </c>
      <c r="Y35" s="396"/>
      <c r="Z35" s="411"/>
      <c r="AA35" s="411">
        <f t="shared" si="1"/>
        <v>0</v>
      </c>
      <c r="AB35" s="411">
        <f t="shared" si="2"/>
        <v>0</v>
      </c>
      <c r="AC35" s="411">
        <f t="shared" si="3"/>
        <v>0</v>
      </c>
      <c r="AD35" s="395"/>
      <c r="AE35" s="395"/>
      <c r="AF35" s="395"/>
      <c r="AG35" s="395"/>
      <c r="AH35" s="395"/>
      <c r="AI35" s="395"/>
      <c r="AJ35" s="395"/>
      <c r="AK35" s="395"/>
      <c r="AL35" s="395"/>
      <c r="AM35" s="395"/>
      <c r="AN35" s="395"/>
    </row>
    <row r="36" spans="1:40" s="340" customFormat="1" ht="18" x14ac:dyDescent="0.35">
      <c r="A36" s="98">
        <f t="shared" si="4"/>
        <v>33</v>
      </c>
      <c r="B36" s="375">
        <v>44085</v>
      </c>
      <c r="C36" s="358" t="str">
        <f t="shared" ref="C36:C67" si="5">IFERROR(VLOOKUP(D36,Y$4:Z$6,2)," ")</f>
        <v>公民館</v>
      </c>
      <c r="D36" s="361" t="s">
        <v>36</v>
      </c>
      <c r="E36" s="360" t="s">
        <v>26</v>
      </c>
      <c r="F36" s="125"/>
      <c r="G36" s="169"/>
      <c r="H36" s="170"/>
      <c r="I36" s="125"/>
      <c r="J36" s="169"/>
      <c r="K36" s="169"/>
      <c r="L36" s="169"/>
      <c r="M36" s="169"/>
      <c r="N36" s="169"/>
      <c r="O36" s="169"/>
      <c r="P36" s="169"/>
      <c r="Q36" s="169"/>
      <c r="R36" s="169"/>
      <c r="S36" s="169"/>
      <c r="T36" s="126"/>
      <c r="U36" s="399"/>
      <c r="V36" s="409"/>
      <c r="W36" s="395"/>
      <c r="X36" s="396" t="s">
        <v>36</v>
      </c>
      <c r="Y36" s="396"/>
      <c r="Z36" s="411"/>
      <c r="AA36" s="411">
        <f t="shared" ref="AA36:AA67" si="6">IF((AND((IF($C36=$AA$3,1,0)),(IF($E36=$Z$3,1,0)))),1,0)</f>
        <v>0</v>
      </c>
      <c r="AB36" s="411">
        <f t="shared" ref="AB36:AB67" si="7">IF((AND((IF($C36=$AB$3,1,0)),(IF($E36=$Z$3,1,0)))),1,0)</f>
        <v>1</v>
      </c>
      <c r="AC36" s="411">
        <f t="shared" ref="AC36:AC67" si="8">IF((AND((IF($C36=$AC$3,1,0)),(IF($E36=$Z$3,1,0)))),1,0)</f>
        <v>0</v>
      </c>
      <c r="AD36" s="395"/>
      <c r="AE36" s="395"/>
      <c r="AF36" s="395"/>
      <c r="AG36" s="395"/>
      <c r="AH36" s="395"/>
      <c r="AI36" s="395"/>
      <c r="AJ36" s="395"/>
      <c r="AK36" s="395"/>
      <c r="AL36" s="395"/>
      <c r="AM36" s="395"/>
      <c r="AN36" s="395"/>
    </row>
    <row r="37" spans="1:40" s="340" customFormat="1" ht="18" x14ac:dyDescent="0.35">
      <c r="A37" s="98">
        <f t="shared" si="4"/>
        <v>34</v>
      </c>
      <c r="B37" s="375">
        <v>44090</v>
      </c>
      <c r="C37" s="358" t="str">
        <f t="shared" si="5"/>
        <v>北地区</v>
      </c>
      <c r="D37" s="362" t="s">
        <v>31</v>
      </c>
      <c r="E37" s="360" t="s">
        <v>26</v>
      </c>
      <c r="F37" s="125"/>
      <c r="G37" s="169"/>
      <c r="H37" s="170"/>
      <c r="I37" s="125"/>
      <c r="J37" s="169"/>
      <c r="K37" s="169"/>
      <c r="L37" s="169"/>
      <c r="M37" s="169"/>
      <c r="N37" s="169"/>
      <c r="O37" s="169"/>
      <c r="P37" s="169"/>
      <c r="Q37" s="169"/>
      <c r="R37" s="169"/>
      <c r="S37" s="169"/>
      <c r="T37" s="126"/>
      <c r="U37" s="399"/>
      <c r="V37" s="409"/>
      <c r="W37" s="395"/>
      <c r="X37" s="396" t="s">
        <v>31</v>
      </c>
      <c r="Y37" s="396"/>
      <c r="Z37" s="411"/>
      <c r="AA37" s="411">
        <f t="shared" si="6"/>
        <v>0</v>
      </c>
      <c r="AB37" s="411">
        <f t="shared" si="7"/>
        <v>0</v>
      </c>
      <c r="AC37" s="411">
        <f t="shared" si="8"/>
        <v>1</v>
      </c>
      <c r="AD37" s="395"/>
      <c r="AE37" s="395"/>
      <c r="AF37" s="395"/>
      <c r="AG37" s="395"/>
      <c r="AH37" s="395"/>
      <c r="AI37" s="395"/>
      <c r="AJ37" s="395"/>
      <c r="AK37" s="395"/>
      <c r="AL37" s="395"/>
      <c r="AM37" s="395"/>
      <c r="AN37" s="395"/>
    </row>
    <row r="38" spans="1:40" s="340" customFormat="1" ht="18" x14ac:dyDescent="0.35">
      <c r="A38" s="98">
        <f t="shared" si="4"/>
        <v>35</v>
      </c>
      <c r="B38" s="375">
        <v>44094</v>
      </c>
      <c r="C38" s="169" t="str">
        <f t="shared" si="5"/>
        <v>東地区</v>
      </c>
      <c r="D38" s="382" t="s">
        <v>32</v>
      </c>
      <c r="E38" s="383">
        <v>4</v>
      </c>
      <c r="F38" s="125">
        <v>0</v>
      </c>
      <c r="G38" s="169">
        <v>3</v>
      </c>
      <c r="H38" s="170">
        <v>3</v>
      </c>
      <c r="I38" s="125">
        <v>0</v>
      </c>
      <c r="J38" s="169">
        <v>0</v>
      </c>
      <c r="K38" s="169">
        <v>0</v>
      </c>
      <c r="L38" s="169">
        <v>1</v>
      </c>
      <c r="M38" s="169">
        <v>2</v>
      </c>
      <c r="N38" s="169">
        <v>0</v>
      </c>
      <c r="O38" s="169">
        <v>0</v>
      </c>
      <c r="P38" s="169">
        <v>0</v>
      </c>
      <c r="Q38" s="169">
        <v>0</v>
      </c>
      <c r="R38" s="169">
        <v>0</v>
      </c>
      <c r="S38" s="169">
        <v>0</v>
      </c>
      <c r="T38" s="126">
        <v>0</v>
      </c>
      <c r="U38" s="399">
        <v>3</v>
      </c>
      <c r="V38" s="409"/>
      <c r="W38" s="395"/>
      <c r="X38" s="396" t="s">
        <v>32</v>
      </c>
      <c r="Y38" s="396"/>
      <c r="Z38" s="411"/>
      <c r="AA38" s="411">
        <f t="shared" si="6"/>
        <v>0</v>
      </c>
      <c r="AB38" s="411">
        <f t="shared" si="7"/>
        <v>0</v>
      </c>
      <c r="AC38" s="411">
        <f t="shared" si="8"/>
        <v>0</v>
      </c>
      <c r="AD38" s="395"/>
      <c r="AE38" s="395"/>
      <c r="AF38" s="395"/>
      <c r="AG38" s="395"/>
      <c r="AH38" s="395"/>
      <c r="AI38" s="395"/>
      <c r="AJ38" s="395"/>
      <c r="AK38" s="395"/>
      <c r="AL38" s="395"/>
      <c r="AM38" s="395"/>
      <c r="AN38" s="395"/>
    </row>
    <row r="39" spans="1:40" s="340" customFormat="1" ht="18" x14ac:dyDescent="0.35">
      <c r="A39" s="98">
        <f t="shared" si="4"/>
        <v>36</v>
      </c>
      <c r="B39" s="376">
        <v>44103</v>
      </c>
      <c r="C39" s="364" t="str">
        <f t="shared" si="5"/>
        <v>公民館</v>
      </c>
      <c r="D39" s="365" t="s">
        <v>36</v>
      </c>
      <c r="E39" s="366" t="s">
        <v>26</v>
      </c>
      <c r="F39" s="148"/>
      <c r="G39" s="175"/>
      <c r="H39" s="176"/>
      <c r="I39" s="148"/>
      <c r="J39" s="175"/>
      <c r="K39" s="175"/>
      <c r="L39" s="175"/>
      <c r="M39" s="175"/>
      <c r="N39" s="175"/>
      <c r="O39" s="175"/>
      <c r="P39" s="175"/>
      <c r="Q39" s="175"/>
      <c r="R39" s="175"/>
      <c r="S39" s="175"/>
      <c r="T39" s="149"/>
      <c r="U39" s="402"/>
      <c r="V39" s="409"/>
      <c r="W39" s="395"/>
      <c r="X39" s="396" t="s">
        <v>36</v>
      </c>
      <c r="Y39" s="396"/>
      <c r="Z39" s="411"/>
      <c r="AA39" s="411">
        <f t="shared" si="6"/>
        <v>0</v>
      </c>
      <c r="AB39" s="411">
        <f t="shared" si="7"/>
        <v>1</v>
      </c>
      <c r="AC39" s="411">
        <f t="shared" si="8"/>
        <v>0</v>
      </c>
      <c r="AD39" s="395"/>
      <c r="AE39" s="395"/>
      <c r="AF39" s="395"/>
      <c r="AG39" s="395"/>
      <c r="AH39" s="395"/>
      <c r="AI39" s="395"/>
      <c r="AJ39" s="395"/>
      <c r="AK39" s="395"/>
      <c r="AL39" s="395"/>
      <c r="AM39" s="395"/>
      <c r="AN39" s="395"/>
    </row>
    <row r="40" spans="1:40" s="340" customFormat="1" ht="18" x14ac:dyDescent="0.35">
      <c r="A40" s="98">
        <f t="shared" si="4"/>
        <v>37</v>
      </c>
      <c r="B40" s="374">
        <v>44105</v>
      </c>
      <c r="C40" s="177" t="str">
        <f t="shared" si="5"/>
        <v>北地区</v>
      </c>
      <c r="D40" s="380" t="s">
        <v>31</v>
      </c>
      <c r="E40" s="381">
        <v>5</v>
      </c>
      <c r="F40" s="151">
        <v>1</v>
      </c>
      <c r="G40" s="177">
        <v>4</v>
      </c>
      <c r="H40" s="178">
        <v>5</v>
      </c>
      <c r="I40" s="151">
        <v>1</v>
      </c>
      <c r="J40" s="177">
        <v>0</v>
      </c>
      <c r="K40" s="177">
        <v>0</v>
      </c>
      <c r="L40" s="177">
        <v>0</v>
      </c>
      <c r="M40" s="177">
        <v>2</v>
      </c>
      <c r="N40" s="177">
        <v>4</v>
      </c>
      <c r="O40" s="177">
        <v>1</v>
      </c>
      <c r="P40" s="177">
        <v>0</v>
      </c>
      <c r="Q40" s="177">
        <v>0</v>
      </c>
      <c r="R40" s="177">
        <v>0</v>
      </c>
      <c r="S40" s="177">
        <v>1</v>
      </c>
      <c r="T40" s="152">
        <v>1</v>
      </c>
      <c r="U40" s="404">
        <v>10</v>
      </c>
      <c r="V40" s="409"/>
      <c r="W40" s="395"/>
      <c r="X40" s="396" t="s">
        <v>31</v>
      </c>
      <c r="Y40" s="396"/>
      <c r="Z40" s="411"/>
      <c r="AA40" s="411">
        <f t="shared" si="6"/>
        <v>0</v>
      </c>
      <c r="AB40" s="411">
        <f t="shared" si="7"/>
        <v>0</v>
      </c>
      <c r="AC40" s="411">
        <f t="shared" si="8"/>
        <v>0</v>
      </c>
      <c r="AD40" s="395"/>
      <c r="AE40" s="395"/>
      <c r="AF40" s="395"/>
      <c r="AG40" s="395"/>
      <c r="AH40" s="395"/>
      <c r="AI40" s="395"/>
      <c r="AJ40" s="395"/>
      <c r="AK40" s="395"/>
      <c r="AL40" s="395"/>
      <c r="AM40" s="395"/>
      <c r="AN40" s="395"/>
    </row>
    <row r="41" spans="1:40" s="340" customFormat="1" ht="18" x14ac:dyDescent="0.35">
      <c r="A41" s="98">
        <f t="shared" si="4"/>
        <v>38</v>
      </c>
      <c r="B41" s="375">
        <v>44108</v>
      </c>
      <c r="C41" s="169" t="str">
        <f t="shared" si="5"/>
        <v>東地区</v>
      </c>
      <c r="D41" s="382" t="s">
        <v>32</v>
      </c>
      <c r="E41" s="383">
        <v>6</v>
      </c>
      <c r="F41" s="125">
        <v>0</v>
      </c>
      <c r="G41" s="169">
        <v>7</v>
      </c>
      <c r="H41" s="170">
        <v>7</v>
      </c>
      <c r="I41" s="125">
        <v>0</v>
      </c>
      <c r="J41" s="169">
        <v>0</v>
      </c>
      <c r="K41" s="169">
        <v>0</v>
      </c>
      <c r="L41" s="169">
        <v>2</v>
      </c>
      <c r="M41" s="169">
        <v>1</v>
      </c>
      <c r="N41" s="169">
        <v>2</v>
      </c>
      <c r="O41" s="169">
        <v>0</v>
      </c>
      <c r="P41" s="169">
        <v>0</v>
      </c>
      <c r="Q41" s="169">
        <v>0</v>
      </c>
      <c r="R41" s="169">
        <v>0</v>
      </c>
      <c r="S41" s="169">
        <v>1</v>
      </c>
      <c r="T41" s="126">
        <v>3</v>
      </c>
      <c r="U41" s="399">
        <v>9</v>
      </c>
      <c r="V41" s="409"/>
      <c r="W41" s="395"/>
      <c r="X41" s="396" t="s">
        <v>32</v>
      </c>
      <c r="Y41" s="396"/>
      <c r="Z41" s="411"/>
      <c r="AA41" s="411">
        <f t="shared" si="6"/>
        <v>0</v>
      </c>
      <c r="AB41" s="411">
        <f t="shared" si="7"/>
        <v>0</v>
      </c>
      <c r="AC41" s="411">
        <f t="shared" si="8"/>
        <v>0</v>
      </c>
      <c r="AD41" s="395"/>
      <c r="AE41" s="395"/>
      <c r="AF41" s="395"/>
      <c r="AG41" s="395"/>
      <c r="AH41" s="395"/>
      <c r="AI41" s="395"/>
      <c r="AJ41" s="395"/>
      <c r="AK41" s="395"/>
      <c r="AL41" s="395"/>
      <c r="AM41" s="395"/>
      <c r="AN41" s="395"/>
    </row>
    <row r="42" spans="1:40" s="340" customFormat="1" ht="18" x14ac:dyDescent="0.35">
      <c r="A42" s="98">
        <f t="shared" si="4"/>
        <v>39</v>
      </c>
      <c r="B42" s="384">
        <v>44113</v>
      </c>
      <c r="C42" s="169" t="str">
        <f t="shared" si="5"/>
        <v>公民館</v>
      </c>
      <c r="D42" s="382" t="s">
        <v>36</v>
      </c>
      <c r="E42" s="383">
        <v>4</v>
      </c>
      <c r="F42" s="125">
        <v>1</v>
      </c>
      <c r="G42" s="169">
        <v>1</v>
      </c>
      <c r="H42" s="170">
        <v>2</v>
      </c>
      <c r="I42" s="125">
        <v>0</v>
      </c>
      <c r="J42" s="169">
        <v>0</v>
      </c>
      <c r="K42" s="169">
        <v>0</v>
      </c>
      <c r="L42" s="169">
        <v>0</v>
      </c>
      <c r="M42" s="169">
        <v>1</v>
      </c>
      <c r="N42" s="169">
        <v>0</v>
      </c>
      <c r="O42" s="169">
        <v>0</v>
      </c>
      <c r="P42" s="169">
        <v>0</v>
      </c>
      <c r="Q42" s="169">
        <v>0</v>
      </c>
      <c r="R42" s="169">
        <v>0</v>
      </c>
      <c r="S42" s="169">
        <v>0</v>
      </c>
      <c r="T42" s="126">
        <v>1</v>
      </c>
      <c r="U42" s="399">
        <v>2</v>
      </c>
      <c r="V42" s="409"/>
      <c r="W42" s="395"/>
      <c r="X42" s="396" t="s">
        <v>36</v>
      </c>
      <c r="Y42" s="396"/>
      <c r="Z42" s="411"/>
      <c r="AA42" s="411">
        <f t="shared" si="6"/>
        <v>0</v>
      </c>
      <c r="AB42" s="411">
        <f t="shared" si="7"/>
        <v>0</v>
      </c>
      <c r="AC42" s="411">
        <f t="shared" si="8"/>
        <v>0</v>
      </c>
      <c r="AD42" s="395"/>
      <c r="AE42" s="395"/>
      <c r="AF42" s="395"/>
      <c r="AG42" s="395"/>
      <c r="AH42" s="395"/>
      <c r="AI42" s="395"/>
      <c r="AJ42" s="395"/>
      <c r="AK42" s="395"/>
      <c r="AL42" s="395"/>
      <c r="AM42" s="395"/>
      <c r="AN42" s="395"/>
    </row>
    <row r="43" spans="1:40" s="340" customFormat="1" ht="18" x14ac:dyDescent="0.35">
      <c r="A43" s="98">
        <f t="shared" si="4"/>
        <v>40</v>
      </c>
      <c r="B43" s="384">
        <v>44122</v>
      </c>
      <c r="C43" s="169" t="str">
        <f t="shared" si="5"/>
        <v>東地区</v>
      </c>
      <c r="D43" s="385" t="s">
        <v>32</v>
      </c>
      <c r="E43" s="383">
        <v>6</v>
      </c>
      <c r="F43" s="125">
        <v>3</v>
      </c>
      <c r="G43" s="169">
        <v>7</v>
      </c>
      <c r="H43" s="170">
        <v>10</v>
      </c>
      <c r="I43" s="125">
        <v>0</v>
      </c>
      <c r="J43" s="169">
        <v>0</v>
      </c>
      <c r="K43" s="169">
        <v>1</v>
      </c>
      <c r="L43" s="169">
        <v>2</v>
      </c>
      <c r="M43" s="169">
        <v>3</v>
      </c>
      <c r="N43" s="169">
        <v>2</v>
      </c>
      <c r="O43" s="169">
        <v>0</v>
      </c>
      <c r="P43" s="169">
        <v>0</v>
      </c>
      <c r="Q43" s="169">
        <v>1</v>
      </c>
      <c r="R43" s="169">
        <v>0</v>
      </c>
      <c r="S43" s="169">
        <v>1</v>
      </c>
      <c r="T43" s="126">
        <v>5</v>
      </c>
      <c r="U43" s="399">
        <v>15</v>
      </c>
      <c r="V43" s="409"/>
      <c r="W43" s="395"/>
      <c r="X43" s="396" t="s">
        <v>32</v>
      </c>
      <c r="Y43" s="396"/>
      <c r="Z43" s="411"/>
      <c r="AA43" s="411">
        <f t="shared" si="6"/>
        <v>0</v>
      </c>
      <c r="AB43" s="411">
        <f t="shared" si="7"/>
        <v>0</v>
      </c>
      <c r="AC43" s="411">
        <f t="shared" si="8"/>
        <v>0</v>
      </c>
      <c r="AD43" s="395"/>
      <c r="AE43" s="395"/>
      <c r="AF43" s="395"/>
      <c r="AG43" s="395"/>
      <c r="AH43" s="395"/>
      <c r="AI43" s="395"/>
      <c r="AJ43" s="395"/>
      <c r="AK43" s="395"/>
      <c r="AL43" s="395"/>
      <c r="AM43" s="395"/>
      <c r="AN43" s="395"/>
    </row>
    <row r="44" spans="1:40" s="340" customFormat="1" ht="18" x14ac:dyDescent="0.35">
      <c r="A44" s="98">
        <f t="shared" si="4"/>
        <v>41</v>
      </c>
      <c r="B44" s="384">
        <v>44125</v>
      </c>
      <c r="C44" s="169" t="str">
        <f t="shared" si="5"/>
        <v>北地区</v>
      </c>
      <c r="D44" s="385" t="s">
        <v>31</v>
      </c>
      <c r="E44" s="383">
        <v>5</v>
      </c>
      <c r="F44" s="125">
        <v>0</v>
      </c>
      <c r="G44" s="169">
        <v>5</v>
      </c>
      <c r="H44" s="170">
        <v>5</v>
      </c>
      <c r="I44" s="125">
        <v>0</v>
      </c>
      <c r="J44" s="169">
        <v>0</v>
      </c>
      <c r="K44" s="169">
        <v>2</v>
      </c>
      <c r="L44" s="169">
        <v>2</v>
      </c>
      <c r="M44" s="169">
        <v>1</v>
      </c>
      <c r="N44" s="169">
        <v>0</v>
      </c>
      <c r="O44" s="169">
        <v>0</v>
      </c>
      <c r="P44" s="169">
        <v>0</v>
      </c>
      <c r="Q44" s="169">
        <v>0</v>
      </c>
      <c r="R44" s="169">
        <v>0</v>
      </c>
      <c r="S44" s="169">
        <v>0</v>
      </c>
      <c r="T44" s="126">
        <v>2</v>
      </c>
      <c r="U44" s="399">
        <v>7</v>
      </c>
      <c r="V44" s="409"/>
      <c r="W44" s="395"/>
      <c r="X44" s="396" t="s">
        <v>31</v>
      </c>
      <c r="Y44" s="396"/>
      <c r="Z44" s="411"/>
      <c r="AA44" s="411">
        <f t="shared" si="6"/>
        <v>0</v>
      </c>
      <c r="AB44" s="411">
        <f t="shared" si="7"/>
        <v>0</v>
      </c>
      <c r="AC44" s="411">
        <f t="shared" si="8"/>
        <v>0</v>
      </c>
      <c r="AD44" s="395"/>
      <c r="AE44" s="395"/>
      <c r="AF44" s="395"/>
      <c r="AG44" s="395"/>
      <c r="AH44" s="395"/>
      <c r="AI44" s="395"/>
      <c r="AJ44" s="395"/>
      <c r="AK44" s="395"/>
      <c r="AL44" s="395"/>
      <c r="AM44" s="395"/>
      <c r="AN44" s="395"/>
    </row>
    <row r="45" spans="1:40" s="340" customFormat="1" ht="18" x14ac:dyDescent="0.35">
      <c r="A45" s="98">
        <f t="shared" si="4"/>
        <v>42</v>
      </c>
      <c r="B45" s="376">
        <v>44131</v>
      </c>
      <c r="C45" s="386" t="str">
        <f t="shared" si="5"/>
        <v>公民館</v>
      </c>
      <c r="D45" s="387" t="s">
        <v>36</v>
      </c>
      <c r="E45" s="388">
        <v>4</v>
      </c>
      <c r="F45" s="389">
        <v>1</v>
      </c>
      <c r="G45" s="386">
        <v>1</v>
      </c>
      <c r="H45" s="176">
        <v>2</v>
      </c>
      <c r="I45" s="389">
        <v>0</v>
      </c>
      <c r="J45" s="386">
        <v>0</v>
      </c>
      <c r="K45" s="386">
        <v>0</v>
      </c>
      <c r="L45" s="386">
        <v>0</v>
      </c>
      <c r="M45" s="386">
        <v>2</v>
      </c>
      <c r="N45" s="386">
        <v>0</v>
      </c>
      <c r="O45" s="386">
        <v>0</v>
      </c>
      <c r="P45" s="386">
        <v>0</v>
      </c>
      <c r="Q45" s="386">
        <v>0</v>
      </c>
      <c r="R45" s="386">
        <v>0</v>
      </c>
      <c r="S45" s="386">
        <v>0</v>
      </c>
      <c r="T45" s="410">
        <v>0</v>
      </c>
      <c r="U45" s="402">
        <v>2</v>
      </c>
      <c r="V45" s="409"/>
      <c r="W45" s="395"/>
      <c r="X45" s="396" t="s">
        <v>36</v>
      </c>
      <c r="Y45" s="396"/>
      <c r="Z45" s="411"/>
      <c r="AA45" s="411">
        <f t="shared" si="6"/>
        <v>0</v>
      </c>
      <c r="AB45" s="411">
        <f t="shared" si="7"/>
        <v>0</v>
      </c>
      <c r="AC45" s="411">
        <f t="shared" si="8"/>
        <v>0</v>
      </c>
      <c r="AD45" s="395"/>
      <c r="AE45" s="395"/>
      <c r="AF45" s="395"/>
      <c r="AG45" s="395"/>
      <c r="AH45" s="395"/>
      <c r="AI45" s="395"/>
      <c r="AJ45" s="395"/>
      <c r="AK45" s="395"/>
      <c r="AL45" s="395"/>
      <c r="AM45" s="395"/>
      <c r="AN45" s="395"/>
    </row>
    <row r="46" spans="1:40" s="340" customFormat="1" ht="18" x14ac:dyDescent="0.35">
      <c r="A46" s="98">
        <f t="shared" si="4"/>
        <v>43</v>
      </c>
      <c r="B46" s="374">
        <v>44140</v>
      </c>
      <c r="C46" s="177" t="str">
        <f t="shared" si="5"/>
        <v>北地区</v>
      </c>
      <c r="D46" s="380" t="s">
        <v>31</v>
      </c>
      <c r="E46" s="381">
        <v>5</v>
      </c>
      <c r="F46" s="151">
        <v>1</v>
      </c>
      <c r="G46" s="177">
        <v>4</v>
      </c>
      <c r="H46" s="178">
        <v>5</v>
      </c>
      <c r="I46" s="151">
        <v>1</v>
      </c>
      <c r="J46" s="177">
        <v>0</v>
      </c>
      <c r="K46" s="177">
        <v>1</v>
      </c>
      <c r="L46" s="177">
        <v>1</v>
      </c>
      <c r="M46" s="177">
        <v>2</v>
      </c>
      <c r="N46" s="177">
        <v>1</v>
      </c>
      <c r="O46" s="177">
        <v>1</v>
      </c>
      <c r="P46" s="177">
        <v>0</v>
      </c>
      <c r="Q46" s="177">
        <v>0</v>
      </c>
      <c r="R46" s="177">
        <v>0</v>
      </c>
      <c r="S46" s="177">
        <v>0</v>
      </c>
      <c r="T46" s="152">
        <v>1</v>
      </c>
      <c r="U46" s="404">
        <v>8</v>
      </c>
      <c r="V46" s="409"/>
      <c r="W46" s="395"/>
      <c r="X46" s="396" t="s">
        <v>31</v>
      </c>
      <c r="Y46" s="396"/>
      <c r="Z46" s="411"/>
      <c r="AA46" s="411">
        <f t="shared" si="6"/>
        <v>0</v>
      </c>
      <c r="AB46" s="411">
        <f t="shared" si="7"/>
        <v>0</v>
      </c>
      <c r="AC46" s="411">
        <f t="shared" si="8"/>
        <v>0</v>
      </c>
      <c r="AD46" s="395"/>
      <c r="AE46" s="395"/>
      <c r="AF46" s="395"/>
      <c r="AG46" s="395"/>
      <c r="AH46" s="395"/>
      <c r="AI46" s="395"/>
      <c r="AJ46" s="395"/>
      <c r="AK46" s="395"/>
      <c r="AL46" s="395"/>
      <c r="AM46" s="395"/>
      <c r="AN46" s="395"/>
    </row>
    <row r="47" spans="1:40" s="340" customFormat="1" ht="18" x14ac:dyDescent="0.35">
      <c r="A47" s="98">
        <f t="shared" si="4"/>
        <v>44</v>
      </c>
      <c r="B47" s="375">
        <v>44143</v>
      </c>
      <c r="C47" s="169" t="str">
        <f t="shared" si="5"/>
        <v>東地区</v>
      </c>
      <c r="D47" s="382" t="s">
        <v>32</v>
      </c>
      <c r="E47" s="383">
        <v>7</v>
      </c>
      <c r="F47" s="125">
        <v>0</v>
      </c>
      <c r="G47" s="169">
        <v>6</v>
      </c>
      <c r="H47" s="170">
        <v>6</v>
      </c>
      <c r="I47" s="125">
        <v>0</v>
      </c>
      <c r="J47" s="169">
        <v>0</v>
      </c>
      <c r="K47" s="169">
        <v>0</v>
      </c>
      <c r="L47" s="169">
        <v>0</v>
      </c>
      <c r="M47" s="169">
        <v>3</v>
      </c>
      <c r="N47" s="169">
        <v>1</v>
      </c>
      <c r="O47" s="169">
        <v>0</v>
      </c>
      <c r="P47" s="169">
        <v>1</v>
      </c>
      <c r="Q47" s="169">
        <v>0</v>
      </c>
      <c r="R47" s="169">
        <v>0</v>
      </c>
      <c r="S47" s="169">
        <v>1</v>
      </c>
      <c r="T47" s="126">
        <v>1</v>
      </c>
      <c r="U47" s="399">
        <v>7</v>
      </c>
      <c r="V47" s="409"/>
      <c r="W47" s="395"/>
      <c r="X47" s="396" t="s">
        <v>32</v>
      </c>
      <c r="Y47" s="396"/>
      <c r="Z47" s="411"/>
      <c r="AA47" s="411">
        <f t="shared" si="6"/>
        <v>0</v>
      </c>
      <c r="AB47" s="411">
        <f t="shared" si="7"/>
        <v>0</v>
      </c>
      <c r="AC47" s="411">
        <f t="shared" si="8"/>
        <v>0</v>
      </c>
      <c r="AD47" s="395"/>
      <c r="AE47" s="395"/>
      <c r="AF47" s="395"/>
      <c r="AG47" s="395"/>
      <c r="AH47" s="395"/>
      <c r="AI47" s="395"/>
      <c r="AJ47" s="395"/>
      <c r="AK47" s="395"/>
      <c r="AL47" s="395"/>
      <c r="AM47" s="395"/>
      <c r="AN47" s="395"/>
    </row>
    <row r="48" spans="1:40" s="340" customFormat="1" ht="18" x14ac:dyDescent="0.35">
      <c r="A48" s="98">
        <f t="shared" si="4"/>
        <v>45</v>
      </c>
      <c r="B48" s="375">
        <v>44148</v>
      </c>
      <c r="C48" s="390" t="str">
        <f t="shared" si="5"/>
        <v>公民館</v>
      </c>
      <c r="D48" s="382" t="s">
        <v>36</v>
      </c>
      <c r="E48" s="383">
        <v>3</v>
      </c>
      <c r="F48" s="125">
        <v>1</v>
      </c>
      <c r="G48" s="169">
        <v>1</v>
      </c>
      <c r="H48" s="170">
        <v>2</v>
      </c>
      <c r="I48" s="125">
        <v>0</v>
      </c>
      <c r="J48" s="169">
        <v>0</v>
      </c>
      <c r="K48" s="169">
        <v>0</v>
      </c>
      <c r="L48" s="169">
        <v>0</v>
      </c>
      <c r="M48" s="169">
        <v>1</v>
      </c>
      <c r="N48" s="169">
        <v>0</v>
      </c>
      <c r="O48" s="169">
        <v>0</v>
      </c>
      <c r="P48" s="169">
        <v>1</v>
      </c>
      <c r="Q48" s="169">
        <v>0</v>
      </c>
      <c r="R48" s="169">
        <v>0</v>
      </c>
      <c r="S48" s="169">
        <v>0</v>
      </c>
      <c r="T48" s="126">
        <v>0</v>
      </c>
      <c r="U48" s="399">
        <v>2</v>
      </c>
      <c r="V48" s="409"/>
      <c r="W48" s="395"/>
      <c r="X48" s="396" t="s">
        <v>36</v>
      </c>
      <c r="Y48" s="396"/>
      <c r="Z48" s="411"/>
      <c r="AA48" s="411">
        <f t="shared" si="6"/>
        <v>0</v>
      </c>
      <c r="AB48" s="411">
        <f t="shared" si="7"/>
        <v>0</v>
      </c>
      <c r="AC48" s="411">
        <f t="shared" si="8"/>
        <v>0</v>
      </c>
      <c r="AD48" s="395"/>
      <c r="AE48" s="395"/>
      <c r="AF48" s="395"/>
      <c r="AG48" s="395"/>
      <c r="AH48" s="395"/>
      <c r="AI48" s="395"/>
      <c r="AJ48" s="395"/>
      <c r="AK48" s="395"/>
      <c r="AL48" s="395"/>
      <c r="AM48" s="395"/>
      <c r="AN48" s="395"/>
    </row>
    <row r="49" spans="1:40" s="340" customFormat="1" ht="18" x14ac:dyDescent="0.35">
      <c r="A49" s="98">
        <f t="shared" si="4"/>
        <v>46</v>
      </c>
      <c r="B49" s="375">
        <v>44150</v>
      </c>
      <c r="C49" s="169" t="str">
        <f t="shared" si="5"/>
        <v>東地区</v>
      </c>
      <c r="D49" s="385" t="s">
        <v>32</v>
      </c>
      <c r="E49" s="383">
        <v>7</v>
      </c>
      <c r="F49" s="125">
        <v>0</v>
      </c>
      <c r="G49" s="169">
        <v>2</v>
      </c>
      <c r="H49" s="170">
        <v>2</v>
      </c>
      <c r="I49" s="125">
        <v>0</v>
      </c>
      <c r="J49" s="169">
        <v>0</v>
      </c>
      <c r="K49" s="169">
        <v>0</v>
      </c>
      <c r="L49" s="169">
        <v>0</v>
      </c>
      <c r="M49" s="169">
        <v>1</v>
      </c>
      <c r="N49" s="169">
        <v>0</v>
      </c>
      <c r="O49" s="169">
        <v>0</v>
      </c>
      <c r="P49" s="169">
        <v>0</v>
      </c>
      <c r="Q49" s="169">
        <v>0</v>
      </c>
      <c r="R49" s="169">
        <v>0</v>
      </c>
      <c r="S49" s="169">
        <v>0</v>
      </c>
      <c r="T49" s="126">
        <v>1</v>
      </c>
      <c r="U49" s="399">
        <v>2</v>
      </c>
      <c r="V49" s="409"/>
      <c r="W49" s="395"/>
      <c r="X49" s="396" t="s">
        <v>32</v>
      </c>
      <c r="Y49" s="396"/>
      <c r="Z49" s="411"/>
      <c r="AA49" s="411">
        <f t="shared" si="6"/>
        <v>0</v>
      </c>
      <c r="AB49" s="411">
        <f t="shared" si="7"/>
        <v>0</v>
      </c>
      <c r="AC49" s="411">
        <f t="shared" si="8"/>
        <v>0</v>
      </c>
      <c r="AD49" s="395"/>
      <c r="AE49" s="395"/>
      <c r="AF49" s="395"/>
      <c r="AG49" s="395"/>
      <c r="AH49" s="395"/>
      <c r="AI49" s="395"/>
      <c r="AJ49" s="395"/>
      <c r="AK49" s="395"/>
      <c r="AL49" s="395"/>
      <c r="AM49" s="395"/>
      <c r="AN49" s="395"/>
    </row>
    <row r="50" spans="1:40" s="340" customFormat="1" ht="18" x14ac:dyDescent="0.35">
      <c r="A50" s="98">
        <f t="shared" si="4"/>
        <v>47</v>
      </c>
      <c r="B50" s="375">
        <v>44153</v>
      </c>
      <c r="C50" s="358" t="str">
        <f t="shared" si="5"/>
        <v>北地区</v>
      </c>
      <c r="D50" s="362" t="s">
        <v>31</v>
      </c>
      <c r="E50" s="360" t="s">
        <v>26</v>
      </c>
      <c r="F50" s="125"/>
      <c r="G50" s="169"/>
      <c r="H50" s="170"/>
      <c r="I50" s="125"/>
      <c r="J50" s="169"/>
      <c r="K50" s="169"/>
      <c r="L50" s="169"/>
      <c r="M50" s="169"/>
      <c r="N50" s="169"/>
      <c r="O50" s="169"/>
      <c r="P50" s="169"/>
      <c r="Q50" s="169"/>
      <c r="R50" s="169"/>
      <c r="S50" s="169"/>
      <c r="T50" s="126"/>
      <c r="U50" s="399"/>
      <c r="V50" s="409"/>
      <c r="W50" s="395"/>
      <c r="X50" s="396" t="s">
        <v>31</v>
      </c>
      <c r="Y50" s="396"/>
      <c r="Z50" s="411"/>
      <c r="AA50" s="411">
        <f t="shared" si="6"/>
        <v>0</v>
      </c>
      <c r="AB50" s="411">
        <f t="shared" si="7"/>
        <v>0</v>
      </c>
      <c r="AC50" s="411">
        <f t="shared" si="8"/>
        <v>1</v>
      </c>
      <c r="AD50" s="395"/>
      <c r="AE50" s="395"/>
      <c r="AF50" s="395"/>
      <c r="AG50" s="395"/>
      <c r="AH50" s="395"/>
      <c r="AI50" s="395"/>
      <c r="AJ50" s="395"/>
      <c r="AK50" s="395"/>
      <c r="AL50" s="395"/>
      <c r="AM50" s="395"/>
      <c r="AN50" s="395"/>
    </row>
    <row r="51" spans="1:40" s="340" customFormat="1" ht="18" x14ac:dyDescent="0.35">
      <c r="A51" s="98">
        <f t="shared" si="4"/>
        <v>48</v>
      </c>
      <c r="B51" s="376">
        <v>44159</v>
      </c>
      <c r="C51" s="175" t="str">
        <f t="shared" si="5"/>
        <v>公民館</v>
      </c>
      <c r="D51" s="387" t="s">
        <v>36</v>
      </c>
      <c r="E51" s="391">
        <v>3</v>
      </c>
      <c r="F51" s="148">
        <v>0</v>
      </c>
      <c r="G51" s="175">
        <v>1</v>
      </c>
      <c r="H51" s="176">
        <v>1</v>
      </c>
      <c r="I51" s="148">
        <v>0</v>
      </c>
      <c r="J51" s="175">
        <v>0</v>
      </c>
      <c r="K51" s="175">
        <v>0</v>
      </c>
      <c r="L51" s="175">
        <v>0</v>
      </c>
      <c r="M51" s="175">
        <v>0</v>
      </c>
      <c r="N51" s="175">
        <v>0</v>
      </c>
      <c r="O51" s="175">
        <v>0</v>
      </c>
      <c r="P51" s="175">
        <v>1</v>
      </c>
      <c r="Q51" s="175">
        <v>0</v>
      </c>
      <c r="R51" s="175">
        <v>0</v>
      </c>
      <c r="S51" s="175">
        <v>0</v>
      </c>
      <c r="T51" s="149">
        <v>1</v>
      </c>
      <c r="U51" s="402">
        <v>2</v>
      </c>
      <c r="V51" s="409"/>
      <c r="W51" s="395"/>
      <c r="X51" s="396" t="s">
        <v>36</v>
      </c>
      <c r="Y51" s="396"/>
      <c r="Z51" s="411"/>
      <c r="AA51" s="411">
        <f t="shared" si="6"/>
        <v>0</v>
      </c>
      <c r="AB51" s="411">
        <f t="shared" si="7"/>
        <v>0</v>
      </c>
      <c r="AC51" s="411">
        <f t="shared" si="8"/>
        <v>0</v>
      </c>
      <c r="AD51" s="395"/>
      <c r="AE51" s="395"/>
      <c r="AF51" s="395"/>
      <c r="AG51" s="395"/>
      <c r="AH51" s="395"/>
      <c r="AI51" s="395"/>
      <c r="AJ51" s="395"/>
      <c r="AK51" s="395"/>
      <c r="AL51" s="395"/>
      <c r="AM51" s="395"/>
      <c r="AN51" s="395"/>
    </row>
    <row r="52" spans="1:40" s="340" customFormat="1" ht="18" x14ac:dyDescent="0.35">
      <c r="A52" s="98">
        <f t="shared" si="4"/>
        <v>49</v>
      </c>
      <c r="B52" s="374">
        <v>44168</v>
      </c>
      <c r="C52" s="177" t="str">
        <f t="shared" si="5"/>
        <v>北地区</v>
      </c>
      <c r="D52" s="380" t="s">
        <v>31</v>
      </c>
      <c r="E52" s="381">
        <v>6</v>
      </c>
      <c r="F52" s="151">
        <v>3</v>
      </c>
      <c r="G52" s="177">
        <v>3</v>
      </c>
      <c r="H52" s="178">
        <v>6</v>
      </c>
      <c r="I52" s="151">
        <v>0</v>
      </c>
      <c r="J52" s="177">
        <v>0</v>
      </c>
      <c r="K52" s="177">
        <v>0</v>
      </c>
      <c r="L52" s="177">
        <v>0</v>
      </c>
      <c r="M52" s="177">
        <v>2</v>
      </c>
      <c r="N52" s="177">
        <v>2</v>
      </c>
      <c r="O52" s="177">
        <v>2</v>
      </c>
      <c r="P52" s="177">
        <v>1</v>
      </c>
      <c r="Q52" s="177">
        <v>0</v>
      </c>
      <c r="R52" s="177">
        <v>1</v>
      </c>
      <c r="S52" s="177">
        <v>0</v>
      </c>
      <c r="T52" s="152">
        <v>1</v>
      </c>
      <c r="U52" s="404">
        <v>9</v>
      </c>
      <c r="V52" s="409"/>
      <c r="W52" s="395"/>
      <c r="X52" s="396" t="s">
        <v>31</v>
      </c>
      <c r="Y52" s="396"/>
      <c r="Z52" s="411"/>
      <c r="AA52" s="411">
        <f t="shared" si="6"/>
        <v>0</v>
      </c>
      <c r="AB52" s="411">
        <f t="shared" si="7"/>
        <v>0</v>
      </c>
      <c r="AC52" s="411">
        <f t="shared" si="8"/>
        <v>0</v>
      </c>
      <c r="AD52" s="395"/>
      <c r="AE52" s="395"/>
      <c r="AF52" s="395"/>
      <c r="AG52" s="395"/>
      <c r="AH52" s="395"/>
      <c r="AI52" s="395"/>
      <c r="AJ52" s="395"/>
      <c r="AK52" s="395"/>
      <c r="AL52" s="395"/>
      <c r="AM52" s="395"/>
      <c r="AN52" s="395"/>
    </row>
    <row r="53" spans="1:40" s="340" customFormat="1" ht="18" x14ac:dyDescent="0.35">
      <c r="A53" s="98">
        <f t="shared" si="4"/>
        <v>50</v>
      </c>
      <c r="B53" s="375">
        <v>44171</v>
      </c>
      <c r="C53" s="169" t="str">
        <f t="shared" si="5"/>
        <v>東地区</v>
      </c>
      <c r="D53" s="385" t="s">
        <v>32</v>
      </c>
      <c r="E53" s="383">
        <v>6</v>
      </c>
      <c r="F53" s="125">
        <v>1</v>
      </c>
      <c r="G53" s="169">
        <v>6</v>
      </c>
      <c r="H53" s="170">
        <v>7</v>
      </c>
      <c r="I53" s="125">
        <v>0</v>
      </c>
      <c r="J53" s="169">
        <v>0</v>
      </c>
      <c r="K53" s="169">
        <v>0</v>
      </c>
      <c r="L53" s="169">
        <v>2</v>
      </c>
      <c r="M53" s="169">
        <v>2</v>
      </c>
      <c r="N53" s="169">
        <v>2</v>
      </c>
      <c r="O53" s="169">
        <v>0</v>
      </c>
      <c r="P53" s="169">
        <v>2</v>
      </c>
      <c r="Q53" s="169">
        <v>0</v>
      </c>
      <c r="R53" s="169">
        <v>0</v>
      </c>
      <c r="S53" s="169">
        <v>0</v>
      </c>
      <c r="T53" s="126">
        <v>2</v>
      </c>
      <c r="U53" s="399">
        <v>10</v>
      </c>
      <c r="V53" s="409"/>
      <c r="W53" s="395"/>
      <c r="X53" s="396" t="s">
        <v>32</v>
      </c>
      <c r="Y53" s="396"/>
      <c r="Z53" s="411"/>
      <c r="AA53" s="411">
        <f t="shared" si="6"/>
        <v>0</v>
      </c>
      <c r="AB53" s="411">
        <f t="shared" si="7"/>
        <v>0</v>
      </c>
      <c r="AC53" s="411">
        <f t="shared" si="8"/>
        <v>0</v>
      </c>
      <c r="AD53" s="395"/>
      <c r="AE53" s="395"/>
      <c r="AF53" s="395"/>
      <c r="AG53" s="395"/>
      <c r="AH53" s="395"/>
      <c r="AI53" s="395"/>
      <c r="AJ53" s="395"/>
      <c r="AK53" s="395"/>
      <c r="AL53" s="395"/>
      <c r="AM53" s="395"/>
      <c r="AN53" s="395"/>
    </row>
    <row r="54" spans="1:40" s="340" customFormat="1" ht="18" x14ac:dyDescent="0.35">
      <c r="A54" s="98">
        <f t="shared" si="4"/>
        <v>51</v>
      </c>
      <c r="B54" s="375">
        <v>44176</v>
      </c>
      <c r="C54" s="169" t="str">
        <f t="shared" si="5"/>
        <v>公民館</v>
      </c>
      <c r="D54" s="382" t="s">
        <v>36</v>
      </c>
      <c r="E54" s="383">
        <v>4</v>
      </c>
      <c r="F54" s="125">
        <v>0</v>
      </c>
      <c r="G54" s="169">
        <v>2</v>
      </c>
      <c r="H54" s="170">
        <v>2</v>
      </c>
      <c r="I54" s="125">
        <v>0</v>
      </c>
      <c r="J54" s="169">
        <v>0</v>
      </c>
      <c r="K54" s="169">
        <v>0</v>
      </c>
      <c r="L54" s="169">
        <v>0</v>
      </c>
      <c r="M54" s="169">
        <v>1</v>
      </c>
      <c r="N54" s="169">
        <v>0</v>
      </c>
      <c r="O54" s="169">
        <v>0</v>
      </c>
      <c r="P54" s="169">
        <v>1</v>
      </c>
      <c r="Q54" s="169">
        <v>0</v>
      </c>
      <c r="R54" s="169">
        <v>0</v>
      </c>
      <c r="S54" s="169">
        <v>0</v>
      </c>
      <c r="T54" s="126">
        <v>0</v>
      </c>
      <c r="U54" s="399">
        <v>2</v>
      </c>
      <c r="V54" s="409"/>
      <c r="W54" s="395"/>
      <c r="X54" s="396" t="s">
        <v>36</v>
      </c>
      <c r="Y54" s="396"/>
      <c r="Z54" s="411"/>
      <c r="AA54" s="411">
        <f t="shared" si="6"/>
        <v>0</v>
      </c>
      <c r="AB54" s="411">
        <f t="shared" si="7"/>
        <v>0</v>
      </c>
      <c r="AC54" s="411">
        <f t="shared" si="8"/>
        <v>0</v>
      </c>
      <c r="AD54" s="395"/>
      <c r="AE54" s="395"/>
      <c r="AF54" s="395"/>
      <c r="AG54" s="395"/>
      <c r="AH54" s="395"/>
      <c r="AI54" s="395"/>
      <c r="AJ54" s="395"/>
      <c r="AK54" s="395"/>
      <c r="AL54" s="395"/>
      <c r="AM54" s="395"/>
      <c r="AN54" s="395"/>
    </row>
    <row r="55" spans="1:40" s="340" customFormat="1" ht="18" x14ac:dyDescent="0.35">
      <c r="A55" s="98">
        <f t="shared" si="4"/>
        <v>52</v>
      </c>
      <c r="B55" s="375">
        <v>44181</v>
      </c>
      <c r="C55" s="169" t="str">
        <f t="shared" si="5"/>
        <v>北地区</v>
      </c>
      <c r="D55" s="385" t="s">
        <v>31</v>
      </c>
      <c r="E55" s="383">
        <v>5</v>
      </c>
      <c r="F55" s="125">
        <v>0</v>
      </c>
      <c r="G55" s="169">
        <v>3</v>
      </c>
      <c r="H55" s="170">
        <v>3</v>
      </c>
      <c r="I55" s="125">
        <v>0</v>
      </c>
      <c r="J55" s="169">
        <v>0</v>
      </c>
      <c r="K55" s="169">
        <v>0</v>
      </c>
      <c r="L55" s="169">
        <v>1</v>
      </c>
      <c r="M55" s="169">
        <v>2</v>
      </c>
      <c r="N55" s="169">
        <v>1</v>
      </c>
      <c r="O55" s="169">
        <v>1</v>
      </c>
      <c r="P55" s="169">
        <v>1</v>
      </c>
      <c r="Q55" s="169">
        <v>0</v>
      </c>
      <c r="R55" s="169">
        <v>0</v>
      </c>
      <c r="S55" s="169">
        <v>0</v>
      </c>
      <c r="T55" s="126">
        <v>0</v>
      </c>
      <c r="U55" s="399">
        <v>6</v>
      </c>
      <c r="V55" s="409"/>
      <c r="W55" s="395"/>
      <c r="X55" s="396" t="s">
        <v>31</v>
      </c>
      <c r="Y55" s="396"/>
      <c r="Z55" s="411"/>
      <c r="AA55" s="411">
        <f t="shared" si="6"/>
        <v>0</v>
      </c>
      <c r="AB55" s="411">
        <f t="shared" si="7"/>
        <v>0</v>
      </c>
      <c r="AC55" s="411">
        <f t="shared" si="8"/>
        <v>0</v>
      </c>
      <c r="AD55" s="395"/>
      <c r="AE55" s="395"/>
      <c r="AF55" s="395"/>
      <c r="AG55" s="395"/>
      <c r="AH55" s="395"/>
      <c r="AI55" s="395"/>
      <c r="AJ55" s="395"/>
      <c r="AK55" s="395"/>
      <c r="AL55" s="395"/>
      <c r="AM55" s="395"/>
      <c r="AN55" s="395"/>
    </row>
    <row r="56" spans="1:40" s="340" customFormat="1" ht="18" x14ac:dyDescent="0.35">
      <c r="A56" s="98">
        <f t="shared" si="4"/>
        <v>53</v>
      </c>
      <c r="B56" s="375">
        <v>44185</v>
      </c>
      <c r="C56" s="169" t="str">
        <f t="shared" si="5"/>
        <v>東地区</v>
      </c>
      <c r="D56" s="382" t="s">
        <v>32</v>
      </c>
      <c r="E56" s="383">
        <v>7</v>
      </c>
      <c r="F56" s="125">
        <v>0</v>
      </c>
      <c r="G56" s="169">
        <v>4</v>
      </c>
      <c r="H56" s="170">
        <v>4</v>
      </c>
      <c r="I56" s="125">
        <v>0</v>
      </c>
      <c r="J56" s="169">
        <v>0</v>
      </c>
      <c r="K56" s="169">
        <v>0</v>
      </c>
      <c r="L56" s="169">
        <v>2</v>
      </c>
      <c r="M56" s="169">
        <v>0</v>
      </c>
      <c r="N56" s="169">
        <v>2</v>
      </c>
      <c r="O56" s="169">
        <v>0</v>
      </c>
      <c r="P56" s="169">
        <v>1</v>
      </c>
      <c r="Q56" s="169">
        <v>0</v>
      </c>
      <c r="R56" s="169">
        <v>0</v>
      </c>
      <c r="S56" s="169">
        <v>1</v>
      </c>
      <c r="T56" s="126">
        <v>1</v>
      </c>
      <c r="U56" s="399">
        <v>7</v>
      </c>
      <c r="V56" s="409"/>
      <c r="W56" s="395"/>
      <c r="X56" s="396" t="s">
        <v>32</v>
      </c>
      <c r="Y56" s="396"/>
      <c r="Z56" s="411"/>
      <c r="AA56" s="411">
        <f t="shared" si="6"/>
        <v>0</v>
      </c>
      <c r="AB56" s="411">
        <f t="shared" si="7"/>
        <v>0</v>
      </c>
      <c r="AC56" s="411">
        <f t="shared" si="8"/>
        <v>0</v>
      </c>
      <c r="AD56" s="395"/>
      <c r="AE56" s="395"/>
      <c r="AF56" s="395"/>
      <c r="AG56" s="395"/>
      <c r="AH56" s="395"/>
      <c r="AI56" s="395"/>
      <c r="AJ56" s="395"/>
      <c r="AK56" s="395"/>
      <c r="AL56" s="395"/>
      <c r="AM56" s="395"/>
      <c r="AN56" s="395"/>
    </row>
    <row r="57" spans="1:40" s="340" customFormat="1" ht="18" x14ac:dyDescent="0.35">
      <c r="A57" s="98">
        <f t="shared" si="4"/>
        <v>54</v>
      </c>
      <c r="B57" s="376">
        <v>44187</v>
      </c>
      <c r="C57" s="175" t="str">
        <f t="shared" si="5"/>
        <v>公民館</v>
      </c>
      <c r="D57" s="392" t="s">
        <v>36</v>
      </c>
      <c r="E57" s="391">
        <v>4</v>
      </c>
      <c r="F57" s="148">
        <v>0</v>
      </c>
      <c r="G57" s="175">
        <v>0</v>
      </c>
      <c r="H57" s="176">
        <v>0</v>
      </c>
      <c r="I57" s="148">
        <v>0</v>
      </c>
      <c r="J57" s="175">
        <v>0</v>
      </c>
      <c r="K57" s="175">
        <v>0</v>
      </c>
      <c r="L57" s="175">
        <v>0</v>
      </c>
      <c r="M57" s="175">
        <v>0</v>
      </c>
      <c r="N57" s="175">
        <v>0</v>
      </c>
      <c r="O57" s="175">
        <v>0</v>
      </c>
      <c r="P57" s="175">
        <v>0</v>
      </c>
      <c r="Q57" s="175">
        <v>0</v>
      </c>
      <c r="R57" s="175">
        <v>0</v>
      </c>
      <c r="S57" s="175">
        <v>0</v>
      </c>
      <c r="T57" s="149">
        <v>0</v>
      </c>
      <c r="U57" s="402">
        <v>0</v>
      </c>
      <c r="V57" s="409"/>
      <c r="W57" s="395"/>
      <c r="X57" s="396" t="s">
        <v>36</v>
      </c>
      <c r="Y57" s="396"/>
      <c r="Z57" s="411"/>
      <c r="AA57" s="411">
        <f t="shared" si="6"/>
        <v>0</v>
      </c>
      <c r="AB57" s="411">
        <f t="shared" si="7"/>
        <v>0</v>
      </c>
      <c r="AC57" s="411">
        <f t="shared" si="8"/>
        <v>0</v>
      </c>
      <c r="AD57" s="395"/>
      <c r="AE57" s="395"/>
      <c r="AF57" s="395"/>
      <c r="AG57" s="395"/>
      <c r="AH57" s="395"/>
      <c r="AI57" s="395"/>
      <c r="AJ57" s="395"/>
      <c r="AK57" s="395"/>
      <c r="AL57" s="395"/>
      <c r="AM57" s="395"/>
      <c r="AN57" s="395"/>
    </row>
    <row r="58" spans="1:40" s="340" customFormat="1" ht="18" x14ac:dyDescent="0.35">
      <c r="A58" s="98">
        <f t="shared" si="4"/>
        <v>55</v>
      </c>
      <c r="B58" s="393">
        <v>43837</v>
      </c>
      <c r="C58" s="177" t="str">
        <f t="shared" si="5"/>
        <v>北地区</v>
      </c>
      <c r="D58" s="380" t="s">
        <v>31</v>
      </c>
      <c r="E58" s="381">
        <v>4</v>
      </c>
      <c r="F58" s="151">
        <v>0</v>
      </c>
      <c r="G58" s="177">
        <v>6</v>
      </c>
      <c r="H58" s="178">
        <v>6</v>
      </c>
      <c r="I58" s="151">
        <v>1</v>
      </c>
      <c r="J58" s="177">
        <v>0</v>
      </c>
      <c r="K58" s="177">
        <v>0</v>
      </c>
      <c r="L58" s="177">
        <v>0</v>
      </c>
      <c r="M58" s="177">
        <v>2</v>
      </c>
      <c r="N58" s="177">
        <v>2</v>
      </c>
      <c r="O58" s="177">
        <v>1</v>
      </c>
      <c r="P58" s="177">
        <v>1</v>
      </c>
      <c r="Q58" s="177">
        <v>0</v>
      </c>
      <c r="R58" s="177">
        <v>0</v>
      </c>
      <c r="S58" s="177">
        <v>0</v>
      </c>
      <c r="T58" s="152">
        <v>2</v>
      </c>
      <c r="U58" s="404">
        <v>9</v>
      </c>
      <c r="V58" s="409"/>
      <c r="W58" s="395"/>
      <c r="X58" s="396" t="s">
        <v>31</v>
      </c>
      <c r="Y58" s="396"/>
      <c r="Z58" s="411"/>
      <c r="AA58" s="411">
        <f t="shared" si="6"/>
        <v>0</v>
      </c>
      <c r="AB58" s="411">
        <f t="shared" si="7"/>
        <v>0</v>
      </c>
      <c r="AC58" s="411">
        <f t="shared" si="8"/>
        <v>0</v>
      </c>
      <c r="AD58" s="395"/>
      <c r="AE58" s="395"/>
      <c r="AF58" s="395"/>
      <c r="AG58" s="395"/>
      <c r="AH58" s="395"/>
      <c r="AI58" s="395"/>
      <c r="AJ58" s="395"/>
      <c r="AK58" s="395"/>
      <c r="AL58" s="395"/>
      <c r="AM58" s="395"/>
      <c r="AN58" s="395"/>
    </row>
    <row r="59" spans="1:40" s="340" customFormat="1" ht="18" x14ac:dyDescent="0.35">
      <c r="A59" s="98">
        <f t="shared" si="4"/>
        <v>56</v>
      </c>
      <c r="B59" s="384">
        <v>43838</v>
      </c>
      <c r="C59" s="358" t="str">
        <f t="shared" si="5"/>
        <v>公民館</v>
      </c>
      <c r="D59" s="361" t="s">
        <v>36</v>
      </c>
      <c r="E59" s="360" t="s">
        <v>26</v>
      </c>
      <c r="F59" s="125"/>
      <c r="G59" s="169"/>
      <c r="H59" s="170"/>
      <c r="I59" s="125"/>
      <c r="J59" s="169"/>
      <c r="K59" s="169"/>
      <c r="L59" s="169"/>
      <c r="M59" s="169"/>
      <c r="N59" s="169"/>
      <c r="O59" s="169"/>
      <c r="P59" s="169"/>
      <c r="Q59" s="169"/>
      <c r="R59" s="169"/>
      <c r="S59" s="169"/>
      <c r="T59" s="126"/>
      <c r="U59" s="399"/>
      <c r="V59" s="409"/>
      <c r="W59" s="395"/>
      <c r="X59" s="396" t="s">
        <v>36</v>
      </c>
      <c r="Y59" s="396"/>
      <c r="Z59" s="411"/>
      <c r="AA59" s="411">
        <f t="shared" si="6"/>
        <v>0</v>
      </c>
      <c r="AB59" s="411">
        <f t="shared" si="7"/>
        <v>1</v>
      </c>
      <c r="AC59" s="411">
        <f t="shared" si="8"/>
        <v>0</v>
      </c>
      <c r="AD59" s="395"/>
      <c r="AE59" s="395"/>
      <c r="AF59" s="395"/>
      <c r="AG59" s="395"/>
      <c r="AH59" s="395"/>
      <c r="AI59" s="395"/>
      <c r="AJ59" s="395"/>
      <c r="AK59" s="395"/>
      <c r="AL59" s="395"/>
      <c r="AM59" s="395"/>
      <c r="AN59" s="395"/>
    </row>
    <row r="60" spans="1:40" s="340" customFormat="1" ht="18" x14ac:dyDescent="0.35">
      <c r="A60" s="98">
        <f t="shared" si="4"/>
        <v>57</v>
      </c>
      <c r="B60" s="375">
        <v>43840</v>
      </c>
      <c r="C60" s="358" t="str">
        <f t="shared" si="5"/>
        <v>東地区</v>
      </c>
      <c r="D60" s="362" t="s">
        <v>32</v>
      </c>
      <c r="E60" s="360" t="s">
        <v>26</v>
      </c>
      <c r="F60" s="125"/>
      <c r="G60" s="169"/>
      <c r="H60" s="170"/>
      <c r="I60" s="125"/>
      <c r="J60" s="169"/>
      <c r="K60" s="169"/>
      <c r="L60" s="169"/>
      <c r="M60" s="169"/>
      <c r="N60" s="169"/>
      <c r="O60" s="169"/>
      <c r="P60" s="169"/>
      <c r="Q60" s="169"/>
      <c r="R60" s="169"/>
      <c r="S60" s="169"/>
      <c r="T60" s="126"/>
      <c r="U60" s="399"/>
      <c r="V60" s="409"/>
      <c r="W60" s="395"/>
      <c r="X60" s="396" t="s">
        <v>32</v>
      </c>
      <c r="Y60" s="396"/>
      <c r="Z60" s="411"/>
      <c r="AA60" s="411">
        <f t="shared" si="6"/>
        <v>1</v>
      </c>
      <c r="AB60" s="411">
        <f t="shared" si="7"/>
        <v>0</v>
      </c>
      <c r="AC60" s="411">
        <f t="shared" si="8"/>
        <v>0</v>
      </c>
      <c r="AD60" s="395"/>
      <c r="AE60" s="395"/>
      <c r="AF60" s="395"/>
      <c r="AG60" s="395"/>
      <c r="AH60" s="395"/>
      <c r="AI60" s="395"/>
      <c r="AJ60" s="395"/>
      <c r="AK60" s="395"/>
      <c r="AL60" s="395"/>
      <c r="AM60" s="395"/>
      <c r="AN60" s="395"/>
    </row>
    <row r="61" spans="1:40" s="340" customFormat="1" ht="18" x14ac:dyDescent="0.35">
      <c r="A61" s="98">
        <f t="shared" si="4"/>
        <v>58</v>
      </c>
      <c r="B61" s="375">
        <v>43847</v>
      </c>
      <c r="C61" s="358" t="str">
        <f t="shared" si="5"/>
        <v>東地区</v>
      </c>
      <c r="D61" s="361" t="s">
        <v>32</v>
      </c>
      <c r="E61" s="360" t="s">
        <v>26</v>
      </c>
      <c r="F61" s="125"/>
      <c r="G61" s="169"/>
      <c r="H61" s="170"/>
      <c r="I61" s="125"/>
      <c r="J61" s="169"/>
      <c r="K61" s="169"/>
      <c r="L61" s="169"/>
      <c r="M61" s="169"/>
      <c r="N61" s="169"/>
      <c r="O61" s="169"/>
      <c r="P61" s="169"/>
      <c r="Q61" s="169"/>
      <c r="R61" s="169"/>
      <c r="S61" s="169"/>
      <c r="T61" s="126"/>
      <c r="U61" s="399"/>
      <c r="V61" s="409"/>
      <c r="W61" s="395"/>
      <c r="X61" s="396" t="s">
        <v>32</v>
      </c>
      <c r="Y61" s="396"/>
      <c r="Z61" s="411"/>
      <c r="AA61" s="411">
        <f t="shared" si="6"/>
        <v>1</v>
      </c>
      <c r="AB61" s="411">
        <f t="shared" si="7"/>
        <v>0</v>
      </c>
      <c r="AC61" s="411">
        <f t="shared" si="8"/>
        <v>0</v>
      </c>
      <c r="AD61" s="395"/>
      <c r="AE61" s="395"/>
      <c r="AF61" s="395"/>
      <c r="AG61" s="395"/>
      <c r="AH61" s="395"/>
      <c r="AI61" s="395"/>
      <c r="AJ61" s="395"/>
      <c r="AK61" s="395"/>
      <c r="AL61" s="395"/>
      <c r="AM61" s="395"/>
      <c r="AN61" s="395"/>
    </row>
    <row r="62" spans="1:40" s="340" customFormat="1" ht="18" x14ac:dyDescent="0.35">
      <c r="A62" s="98">
        <f t="shared" si="4"/>
        <v>59</v>
      </c>
      <c r="B62" s="375">
        <v>43850</v>
      </c>
      <c r="C62" s="169" t="str">
        <f t="shared" si="5"/>
        <v>北地区</v>
      </c>
      <c r="D62" s="385" t="s">
        <v>31</v>
      </c>
      <c r="E62" s="383">
        <v>4</v>
      </c>
      <c r="F62" s="125">
        <v>0</v>
      </c>
      <c r="G62" s="169">
        <v>5</v>
      </c>
      <c r="H62" s="170">
        <v>5</v>
      </c>
      <c r="I62" s="125">
        <v>1</v>
      </c>
      <c r="J62" s="169">
        <v>0</v>
      </c>
      <c r="K62" s="169">
        <v>0</v>
      </c>
      <c r="L62" s="169">
        <v>0</v>
      </c>
      <c r="M62" s="169">
        <v>2</v>
      </c>
      <c r="N62" s="169">
        <v>2</v>
      </c>
      <c r="O62" s="169">
        <v>1</v>
      </c>
      <c r="P62" s="169">
        <v>0</v>
      </c>
      <c r="Q62" s="169">
        <v>0</v>
      </c>
      <c r="R62" s="169">
        <v>0</v>
      </c>
      <c r="S62" s="169">
        <v>0</v>
      </c>
      <c r="T62" s="126">
        <v>2</v>
      </c>
      <c r="U62" s="399">
        <v>8</v>
      </c>
      <c r="V62" s="409"/>
      <c r="W62" s="395"/>
      <c r="X62" s="396" t="s">
        <v>31</v>
      </c>
      <c r="Y62" s="396"/>
      <c r="Z62" s="411"/>
      <c r="AA62" s="411">
        <f t="shared" si="6"/>
        <v>0</v>
      </c>
      <c r="AB62" s="411">
        <f t="shared" si="7"/>
        <v>0</v>
      </c>
      <c r="AC62" s="411">
        <f t="shared" si="8"/>
        <v>0</v>
      </c>
      <c r="AD62" s="395"/>
      <c r="AE62" s="395"/>
      <c r="AF62" s="395"/>
      <c r="AG62" s="395"/>
      <c r="AH62" s="395"/>
      <c r="AI62" s="395"/>
      <c r="AJ62" s="395"/>
      <c r="AK62" s="395"/>
      <c r="AL62" s="395"/>
      <c r="AM62" s="395"/>
      <c r="AN62" s="395"/>
    </row>
    <row r="63" spans="1:40" s="340" customFormat="1" ht="18" x14ac:dyDescent="0.35">
      <c r="A63" s="98">
        <f t="shared" si="4"/>
        <v>60</v>
      </c>
      <c r="B63" s="376">
        <v>43856</v>
      </c>
      <c r="C63" s="364" t="str">
        <f t="shared" si="5"/>
        <v>公民館</v>
      </c>
      <c r="D63" s="365" t="s">
        <v>36</v>
      </c>
      <c r="E63" s="366" t="s">
        <v>26</v>
      </c>
      <c r="F63" s="148"/>
      <c r="G63" s="175"/>
      <c r="H63" s="176"/>
      <c r="I63" s="148"/>
      <c r="J63" s="175"/>
      <c r="K63" s="175"/>
      <c r="L63" s="175"/>
      <c r="M63" s="175"/>
      <c r="N63" s="175"/>
      <c r="O63" s="175"/>
      <c r="P63" s="175"/>
      <c r="Q63" s="175"/>
      <c r="R63" s="175"/>
      <c r="S63" s="175"/>
      <c r="T63" s="149"/>
      <c r="U63" s="402"/>
      <c r="V63" s="409"/>
      <c r="W63" s="395"/>
      <c r="X63" s="396" t="s">
        <v>36</v>
      </c>
      <c r="Y63" s="396"/>
      <c r="Z63" s="411"/>
      <c r="AA63" s="411">
        <f t="shared" si="6"/>
        <v>0</v>
      </c>
      <c r="AB63" s="411">
        <f t="shared" si="7"/>
        <v>1</v>
      </c>
      <c r="AC63" s="411">
        <f t="shared" si="8"/>
        <v>0</v>
      </c>
      <c r="AD63" s="395"/>
      <c r="AE63" s="395"/>
      <c r="AF63" s="395"/>
      <c r="AG63" s="395"/>
      <c r="AH63" s="395"/>
      <c r="AI63" s="395"/>
      <c r="AJ63" s="395"/>
      <c r="AK63" s="395"/>
      <c r="AL63" s="395"/>
      <c r="AM63" s="395"/>
      <c r="AN63" s="395"/>
    </row>
    <row r="64" spans="1:40" s="340" customFormat="1" ht="18" x14ac:dyDescent="0.35">
      <c r="A64" s="98">
        <f t="shared" si="4"/>
        <v>61</v>
      </c>
      <c r="B64" s="352">
        <v>43865</v>
      </c>
      <c r="C64" s="177" t="str">
        <f t="shared" si="5"/>
        <v>北地区</v>
      </c>
      <c r="D64" s="380" t="s">
        <v>31</v>
      </c>
      <c r="E64" s="381">
        <v>4</v>
      </c>
      <c r="F64" s="151">
        <v>0</v>
      </c>
      <c r="G64" s="177">
        <v>5</v>
      </c>
      <c r="H64" s="178">
        <v>5</v>
      </c>
      <c r="I64" s="151">
        <v>0</v>
      </c>
      <c r="J64" s="177">
        <v>0</v>
      </c>
      <c r="K64" s="177">
        <v>1</v>
      </c>
      <c r="L64" s="177">
        <v>0</v>
      </c>
      <c r="M64" s="177">
        <v>1</v>
      </c>
      <c r="N64" s="177">
        <v>3</v>
      </c>
      <c r="O64" s="177">
        <v>0</v>
      </c>
      <c r="P64" s="177">
        <v>0</v>
      </c>
      <c r="Q64" s="177">
        <v>0</v>
      </c>
      <c r="R64" s="177">
        <v>0</v>
      </c>
      <c r="S64" s="177">
        <v>0</v>
      </c>
      <c r="T64" s="152">
        <v>0</v>
      </c>
      <c r="U64" s="404">
        <v>5</v>
      </c>
      <c r="V64" s="409"/>
      <c r="W64" s="395"/>
      <c r="X64" s="396" t="s">
        <v>31</v>
      </c>
      <c r="Y64" s="396"/>
      <c r="Z64" s="411"/>
      <c r="AA64" s="411">
        <f t="shared" si="6"/>
        <v>0</v>
      </c>
      <c r="AB64" s="411">
        <f t="shared" si="7"/>
        <v>0</v>
      </c>
      <c r="AC64" s="411">
        <f t="shared" si="8"/>
        <v>0</v>
      </c>
      <c r="AD64" s="395"/>
      <c r="AE64" s="395"/>
      <c r="AF64" s="395"/>
      <c r="AG64" s="395"/>
      <c r="AH64" s="395"/>
      <c r="AI64" s="395"/>
      <c r="AJ64" s="395"/>
      <c r="AK64" s="395"/>
      <c r="AL64" s="395"/>
      <c r="AM64" s="395"/>
      <c r="AN64" s="395"/>
    </row>
    <row r="65" spans="1:57" s="340" customFormat="1" ht="18" x14ac:dyDescent="0.35">
      <c r="A65" s="98">
        <f t="shared" si="4"/>
        <v>62</v>
      </c>
      <c r="B65" s="357">
        <v>43868</v>
      </c>
      <c r="C65" s="358" t="str">
        <f t="shared" si="5"/>
        <v>東地区</v>
      </c>
      <c r="D65" s="361" t="s">
        <v>32</v>
      </c>
      <c r="E65" s="360" t="s">
        <v>26</v>
      </c>
      <c r="F65" s="125"/>
      <c r="G65" s="169"/>
      <c r="H65" s="170"/>
      <c r="I65" s="125"/>
      <c r="J65" s="169"/>
      <c r="K65" s="169"/>
      <c r="L65" s="169"/>
      <c r="M65" s="169"/>
      <c r="N65" s="169"/>
      <c r="O65" s="169"/>
      <c r="P65" s="169"/>
      <c r="Q65" s="169"/>
      <c r="R65" s="169"/>
      <c r="S65" s="169"/>
      <c r="T65" s="126"/>
      <c r="U65" s="399"/>
      <c r="V65" s="443"/>
      <c r="W65" s="395"/>
      <c r="X65" s="396" t="s">
        <v>32</v>
      </c>
      <c r="Y65" s="396"/>
      <c r="Z65" s="411"/>
      <c r="AA65" s="411">
        <f t="shared" si="6"/>
        <v>1</v>
      </c>
      <c r="AB65" s="411">
        <f t="shared" si="7"/>
        <v>0</v>
      </c>
      <c r="AC65" s="411">
        <f t="shared" si="8"/>
        <v>0</v>
      </c>
      <c r="AD65" s="395"/>
      <c r="AE65" s="395"/>
      <c r="AF65" s="395"/>
      <c r="AG65" s="395"/>
      <c r="AH65" s="395"/>
      <c r="AI65" s="395"/>
      <c r="AJ65" s="395"/>
      <c r="AK65" s="395"/>
      <c r="AL65" s="395"/>
      <c r="AM65" s="395"/>
      <c r="AN65" s="395"/>
    </row>
    <row r="66" spans="1:57" s="340" customFormat="1" ht="18" x14ac:dyDescent="0.35">
      <c r="A66" s="98">
        <f t="shared" si="4"/>
        <v>63</v>
      </c>
      <c r="B66" s="357">
        <v>43873</v>
      </c>
      <c r="C66" s="358" t="str">
        <f t="shared" si="5"/>
        <v>公民館</v>
      </c>
      <c r="D66" s="361" t="s">
        <v>36</v>
      </c>
      <c r="E66" s="360" t="s">
        <v>26</v>
      </c>
      <c r="F66" s="125"/>
      <c r="G66" s="169"/>
      <c r="H66" s="170"/>
      <c r="I66" s="125"/>
      <c r="J66" s="169"/>
      <c r="K66" s="169"/>
      <c r="L66" s="169"/>
      <c r="M66" s="169"/>
      <c r="N66" s="169"/>
      <c r="O66" s="169"/>
      <c r="P66" s="169"/>
      <c r="Q66" s="169"/>
      <c r="R66" s="169"/>
      <c r="S66" s="169"/>
      <c r="T66" s="126"/>
      <c r="U66" s="399"/>
      <c r="V66" s="443"/>
      <c r="W66" s="401"/>
      <c r="X66" s="444" t="s">
        <v>36</v>
      </c>
      <c r="Y66" s="396"/>
      <c r="Z66" s="455"/>
      <c r="AA66" s="411">
        <f t="shared" si="6"/>
        <v>0</v>
      </c>
      <c r="AB66" s="411">
        <f t="shared" si="7"/>
        <v>1</v>
      </c>
      <c r="AC66" s="411">
        <f t="shared" si="8"/>
        <v>0</v>
      </c>
      <c r="AD66" s="401"/>
      <c r="AE66" s="401"/>
      <c r="AF66" s="401"/>
      <c r="AG66" s="401"/>
      <c r="AH66" s="401"/>
      <c r="AI66" s="401"/>
      <c r="AJ66" s="401"/>
      <c r="AK66" s="401"/>
      <c r="AL66" s="401"/>
      <c r="AM66" s="401"/>
      <c r="AN66" s="401"/>
      <c r="AO66" s="458"/>
      <c r="AP66" s="458"/>
      <c r="AQ66" s="458"/>
      <c r="AR66" s="458"/>
      <c r="AS66" s="458"/>
      <c r="AT66" s="458"/>
      <c r="AU66" s="458"/>
      <c r="AV66" s="458"/>
      <c r="AW66" s="458"/>
      <c r="AX66" s="458"/>
      <c r="AY66" s="458"/>
      <c r="AZ66" s="458"/>
      <c r="BA66" s="458"/>
      <c r="BB66" s="458"/>
      <c r="BC66" s="458"/>
      <c r="BD66" s="458"/>
      <c r="BE66" s="458"/>
    </row>
    <row r="67" spans="1:57" s="340" customFormat="1" ht="18" x14ac:dyDescent="0.35">
      <c r="A67" s="98">
        <f t="shared" si="4"/>
        <v>64</v>
      </c>
      <c r="B67" s="357">
        <v>43878</v>
      </c>
      <c r="C67" s="169" t="str">
        <f t="shared" si="5"/>
        <v>北地区</v>
      </c>
      <c r="D67" s="385" t="s">
        <v>31</v>
      </c>
      <c r="E67" s="383">
        <v>4</v>
      </c>
      <c r="F67" s="125">
        <v>1</v>
      </c>
      <c r="G67" s="169">
        <v>5</v>
      </c>
      <c r="H67" s="170">
        <v>6</v>
      </c>
      <c r="I67" s="125">
        <v>1</v>
      </c>
      <c r="J67" s="169">
        <v>0</v>
      </c>
      <c r="K67" s="169">
        <v>0</v>
      </c>
      <c r="L67" s="169">
        <v>0</v>
      </c>
      <c r="M67" s="169">
        <v>0</v>
      </c>
      <c r="N67" s="169">
        <v>4</v>
      </c>
      <c r="O67" s="169">
        <v>1</v>
      </c>
      <c r="P67" s="169">
        <v>0</v>
      </c>
      <c r="Q67" s="169">
        <v>0</v>
      </c>
      <c r="R67" s="169">
        <v>0</v>
      </c>
      <c r="S67" s="169">
        <v>0</v>
      </c>
      <c r="T67" s="126">
        <v>2</v>
      </c>
      <c r="U67" s="399">
        <v>8</v>
      </c>
      <c r="V67" s="443"/>
      <c r="W67" s="401"/>
      <c r="X67" s="444" t="s">
        <v>31</v>
      </c>
      <c r="Y67" s="396"/>
      <c r="Z67" s="455"/>
      <c r="AA67" s="411">
        <f t="shared" si="6"/>
        <v>0</v>
      </c>
      <c r="AB67" s="411">
        <f t="shared" si="7"/>
        <v>0</v>
      </c>
      <c r="AC67" s="411">
        <f t="shared" si="8"/>
        <v>0</v>
      </c>
      <c r="AD67" s="401"/>
      <c r="AE67" s="401"/>
      <c r="AF67" s="401"/>
      <c r="AG67" s="401"/>
      <c r="AH67" s="401"/>
      <c r="AI67" s="401"/>
      <c r="AJ67" s="401"/>
      <c r="AK67" s="401"/>
      <c r="AL67" s="401"/>
      <c r="AM67" s="401"/>
      <c r="AN67" s="401"/>
      <c r="AO67" s="458"/>
      <c r="AP67" s="458"/>
      <c r="AQ67" s="458"/>
      <c r="AR67" s="458"/>
      <c r="AS67" s="458"/>
      <c r="AT67" s="458"/>
      <c r="AU67" s="458"/>
      <c r="AV67" s="458"/>
      <c r="AW67" s="458"/>
      <c r="AX67" s="458"/>
      <c r="AY67" s="458"/>
      <c r="AZ67" s="458"/>
      <c r="BA67" s="458"/>
      <c r="BB67" s="458"/>
      <c r="BC67" s="458"/>
      <c r="BD67" s="458"/>
      <c r="BE67" s="458"/>
    </row>
    <row r="68" spans="1:57" s="340" customFormat="1" ht="18" x14ac:dyDescent="0.35">
      <c r="A68" s="98">
        <f t="shared" si="4"/>
        <v>65</v>
      </c>
      <c r="B68" s="357">
        <v>43882</v>
      </c>
      <c r="C68" s="358" t="str">
        <f t="shared" ref="C68:C75" si="9">IFERROR(VLOOKUP(D68,Y$4:Z$6,2)," ")</f>
        <v>東地区</v>
      </c>
      <c r="D68" s="362" t="s">
        <v>32</v>
      </c>
      <c r="E68" s="360" t="s">
        <v>26</v>
      </c>
      <c r="F68" s="125"/>
      <c r="G68" s="169"/>
      <c r="H68" s="126"/>
      <c r="I68" s="127"/>
      <c r="J68" s="169"/>
      <c r="K68" s="169"/>
      <c r="L68" s="169"/>
      <c r="M68" s="169"/>
      <c r="N68" s="169"/>
      <c r="O68" s="169"/>
      <c r="P68" s="169"/>
      <c r="Q68" s="169"/>
      <c r="R68" s="169"/>
      <c r="S68" s="169"/>
      <c r="T68" s="126"/>
      <c r="U68" s="383"/>
      <c r="V68" s="443"/>
      <c r="W68" s="401"/>
      <c r="X68" s="444" t="s">
        <v>32</v>
      </c>
      <c r="Y68" s="396"/>
      <c r="Z68" s="455"/>
      <c r="AA68" s="411">
        <f t="shared" ref="AA68:AA75" si="10">IF((AND((IF($C68=$AA$3,1,0)),(IF($E68=$Z$3,1,0)))),1,0)</f>
        <v>1</v>
      </c>
      <c r="AB68" s="411">
        <f t="shared" ref="AB68:AB75" si="11">IF((AND((IF($C68=$AB$3,1,0)),(IF($E68=$Z$3,1,0)))),1,0)</f>
        <v>0</v>
      </c>
      <c r="AC68" s="411">
        <f t="shared" ref="AC68:AC75" si="12">IF((AND((IF($C68=$AC$3,1,0)),(IF($E68=$Z$3,1,0)))),1,0)</f>
        <v>0</v>
      </c>
      <c r="AD68" s="401"/>
      <c r="AE68" s="401"/>
      <c r="AF68" s="401"/>
      <c r="AG68" s="401"/>
      <c r="AH68" s="401"/>
      <c r="AI68" s="401"/>
      <c r="AJ68" s="401"/>
      <c r="AK68" s="401"/>
      <c r="AL68" s="401"/>
      <c r="AM68" s="401"/>
      <c r="AN68" s="401"/>
      <c r="AO68" s="458"/>
      <c r="AP68" s="458"/>
      <c r="AQ68" s="458"/>
      <c r="AR68" s="458"/>
      <c r="AS68" s="458"/>
      <c r="AT68" s="458"/>
      <c r="AU68" s="458"/>
      <c r="AV68" s="458"/>
      <c r="AW68" s="458"/>
      <c r="AX68" s="458"/>
      <c r="AY68" s="458"/>
      <c r="AZ68" s="458"/>
      <c r="BA68" s="458"/>
      <c r="BB68" s="458"/>
      <c r="BC68" s="458"/>
      <c r="BD68" s="458"/>
      <c r="BE68" s="458"/>
    </row>
    <row r="69" spans="1:57" s="340" customFormat="1" ht="18" x14ac:dyDescent="0.35">
      <c r="A69" s="98">
        <f t="shared" si="4"/>
        <v>66</v>
      </c>
      <c r="B69" s="363">
        <v>43885</v>
      </c>
      <c r="C69" s="364" t="str">
        <f t="shared" si="9"/>
        <v>公民館</v>
      </c>
      <c r="D69" s="365" t="s">
        <v>36</v>
      </c>
      <c r="E69" s="366" t="s">
        <v>26</v>
      </c>
      <c r="F69" s="148"/>
      <c r="G69" s="175"/>
      <c r="H69" s="149"/>
      <c r="I69" s="150"/>
      <c r="J69" s="175"/>
      <c r="K69" s="175"/>
      <c r="L69" s="175"/>
      <c r="M69" s="175"/>
      <c r="N69" s="175"/>
      <c r="O69" s="175"/>
      <c r="P69" s="175"/>
      <c r="Q69" s="175"/>
      <c r="R69" s="175"/>
      <c r="S69" s="175"/>
      <c r="T69" s="149"/>
      <c r="U69" s="402"/>
      <c r="V69" s="443"/>
      <c r="W69" s="401"/>
      <c r="X69" s="444" t="s">
        <v>36</v>
      </c>
      <c r="Y69" s="396"/>
      <c r="Z69" s="455"/>
      <c r="AA69" s="411">
        <f t="shared" si="10"/>
        <v>0</v>
      </c>
      <c r="AB69" s="411">
        <f t="shared" si="11"/>
        <v>1</v>
      </c>
      <c r="AC69" s="411">
        <f t="shared" si="12"/>
        <v>0</v>
      </c>
      <c r="AD69" s="401"/>
      <c r="AE69" s="401"/>
      <c r="AF69" s="401"/>
      <c r="AG69" s="401"/>
      <c r="AH69" s="401"/>
      <c r="AI69" s="401"/>
      <c r="AJ69" s="401"/>
      <c r="AK69" s="401"/>
      <c r="AL69" s="401"/>
      <c r="AM69" s="401"/>
      <c r="AN69" s="401"/>
      <c r="AO69" s="458"/>
      <c r="AP69" s="458"/>
      <c r="AQ69" s="458"/>
      <c r="AR69" s="458"/>
      <c r="AS69" s="458"/>
      <c r="AT69" s="458"/>
      <c r="AU69" s="458"/>
      <c r="AV69" s="458"/>
      <c r="AW69" s="458"/>
      <c r="AX69" s="458"/>
      <c r="AY69" s="458"/>
      <c r="AZ69" s="458"/>
      <c r="BA69" s="458"/>
      <c r="BB69" s="458"/>
      <c r="BC69" s="458"/>
      <c r="BD69" s="458"/>
      <c r="BE69" s="458"/>
    </row>
    <row r="70" spans="1:57" s="340" customFormat="1" ht="18" x14ac:dyDescent="0.35">
      <c r="A70" s="98">
        <f t="shared" ref="A70:A75" si="13">+A69+1</f>
        <v>67</v>
      </c>
      <c r="B70" s="352">
        <v>43894</v>
      </c>
      <c r="C70" s="177" t="str">
        <f t="shared" si="9"/>
        <v>北地区</v>
      </c>
      <c r="D70" s="380" t="s">
        <v>31</v>
      </c>
      <c r="E70" s="381">
        <v>5</v>
      </c>
      <c r="F70" s="151">
        <v>0</v>
      </c>
      <c r="G70" s="177">
        <v>4</v>
      </c>
      <c r="H70" s="152">
        <v>4</v>
      </c>
      <c r="I70" s="153">
        <v>0</v>
      </c>
      <c r="J70" s="177">
        <v>0</v>
      </c>
      <c r="K70" s="177">
        <v>0</v>
      </c>
      <c r="L70" s="177">
        <v>0</v>
      </c>
      <c r="M70" s="177">
        <v>1</v>
      </c>
      <c r="N70" s="177">
        <v>4</v>
      </c>
      <c r="O70" s="177">
        <v>0</v>
      </c>
      <c r="P70" s="177">
        <v>0</v>
      </c>
      <c r="Q70" s="177">
        <v>0</v>
      </c>
      <c r="R70" s="177">
        <v>1</v>
      </c>
      <c r="S70" s="177">
        <v>0</v>
      </c>
      <c r="T70" s="152">
        <v>1</v>
      </c>
      <c r="U70" s="404">
        <v>7</v>
      </c>
      <c r="V70" s="443"/>
      <c r="W70" s="401"/>
      <c r="X70" s="444" t="s">
        <v>31</v>
      </c>
      <c r="Y70" s="396"/>
      <c r="Z70" s="455"/>
      <c r="AA70" s="411">
        <f t="shared" si="10"/>
        <v>0</v>
      </c>
      <c r="AB70" s="411">
        <f t="shared" si="11"/>
        <v>0</v>
      </c>
      <c r="AC70" s="411">
        <f t="shared" si="12"/>
        <v>0</v>
      </c>
      <c r="AD70" s="401"/>
      <c r="AE70" s="401"/>
      <c r="AF70" s="401"/>
      <c r="AG70" s="401"/>
      <c r="AH70" s="401"/>
      <c r="AI70" s="401"/>
      <c r="AJ70" s="401"/>
      <c r="AK70" s="401"/>
      <c r="AL70" s="401"/>
      <c r="AM70" s="401"/>
      <c r="AN70" s="401"/>
      <c r="AO70" s="458"/>
      <c r="AP70" s="458"/>
      <c r="AQ70" s="458"/>
      <c r="AR70" s="458"/>
      <c r="AS70" s="458"/>
      <c r="AT70" s="458"/>
      <c r="AU70" s="458"/>
      <c r="AV70" s="458"/>
      <c r="AW70" s="458"/>
      <c r="AX70" s="458"/>
      <c r="AY70" s="458"/>
      <c r="AZ70" s="458"/>
      <c r="BA70" s="458"/>
      <c r="BB70" s="458"/>
      <c r="BC70" s="458"/>
      <c r="BD70" s="458"/>
      <c r="BE70" s="458"/>
    </row>
    <row r="71" spans="1:57" s="340" customFormat="1" ht="18" x14ac:dyDescent="0.35">
      <c r="A71" s="98">
        <f t="shared" si="13"/>
        <v>68</v>
      </c>
      <c r="B71" s="357">
        <v>43897</v>
      </c>
      <c r="C71" s="358" t="str">
        <f t="shared" si="9"/>
        <v>東地区</v>
      </c>
      <c r="D71" s="361" t="s">
        <v>32</v>
      </c>
      <c r="E71" s="360" t="s">
        <v>26</v>
      </c>
      <c r="F71" s="125"/>
      <c r="G71" s="169"/>
      <c r="H71" s="126"/>
      <c r="I71" s="127"/>
      <c r="J71" s="169"/>
      <c r="K71" s="169"/>
      <c r="L71" s="169"/>
      <c r="M71" s="169"/>
      <c r="N71" s="169"/>
      <c r="O71" s="169"/>
      <c r="P71" s="169"/>
      <c r="Q71" s="169"/>
      <c r="R71" s="169"/>
      <c r="S71" s="169"/>
      <c r="T71" s="126"/>
      <c r="U71" s="399"/>
      <c r="V71" s="443"/>
      <c r="W71" s="401"/>
      <c r="X71" s="444" t="s">
        <v>32</v>
      </c>
      <c r="Y71" s="396"/>
      <c r="Z71" s="455"/>
      <c r="AA71" s="411">
        <f t="shared" si="10"/>
        <v>1</v>
      </c>
      <c r="AB71" s="411">
        <f t="shared" si="11"/>
        <v>0</v>
      </c>
      <c r="AC71" s="411">
        <f t="shared" si="12"/>
        <v>0</v>
      </c>
      <c r="AD71" s="401"/>
      <c r="AE71" s="401"/>
      <c r="AF71" s="401"/>
      <c r="AG71" s="401"/>
      <c r="AH71" s="401"/>
      <c r="AI71" s="401"/>
      <c r="AJ71" s="401"/>
      <c r="AK71" s="401"/>
      <c r="AL71" s="401"/>
      <c r="AM71" s="401"/>
      <c r="AN71" s="401"/>
      <c r="AO71" s="458"/>
      <c r="AP71" s="458"/>
      <c r="AQ71" s="458"/>
      <c r="AR71" s="458"/>
      <c r="AS71" s="458"/>
      <c r="AT71" s="458"/>
      <c r="AU71" s="458"/>
      <c r="AV71" s="458"/>
      <c r="AW71" s="458"/>
      <c r="AX71" s="458"/>
      <c r="AY71" s="458"/>
      <c r="AZ71" s="458"/>
      <c r="BA71" s="458"/>
      <c r="BB71" s="458"/>
      <c r="BC71" s="458"/>
      <c r="BD71" s="458"/>
      <c r="BE71" s="458"/>
    </row>
    <row r="72" spans="1:57" s="340" customFormat="1" ht="18" x14ac:dyDescent="0.35">
      <c r="A72" s="98">
        <f t="shared" si="13"/>
        <v>69</v>
      </c>
      <c r="B72" s="357">
        <v>43902</v>
      </c>
      <c r="C72" s="358" t="str">
        <f t="shared" si="9"/>
        <v>公民館</v>
      </c>
      <c r="D72" s="362" t="s">
        <v>36</v>
      </c>
      <c r="E72" s="360" t="s">
        <v>26</v>
      </c>
      <c r="F72" s="125"/>
      <c r="G72" s="169"/>
      <c r="H72" s="126"/>
      <c r="I72" s="127"/>
      <c r="J72" s="169"/>
      <c r="K72" s="169"/>
      <c r="L72" s="169"/>
      <c r="M72" s="169"/>
      <c r="N72" s="169"/>
      <c r="O72" s="169"/>
      <c r="P72" s="169"/>
      <c r="Q72" s="169"/>
      <c r="R72" s="169"/>
      <c r="S72" s="169"/>
      <c r="T72" s="126"/>
      <c r="U72" s="399"/>
      <c r="V72" s="443"/>
      <c r="W72" s="401"/>
      <c r="X72" s="444" t="s">
        <v>36</v>
      </c>
      <c r="Y72" s="396"/>
      <c r="Z72" s="455"/>
      <c r="AA72" s="411">
        <f t="shared" si="10"/>
        <v>0</v>
      </c>
      <c r="AB72" s="411">
        <f t="shared" si="11"/>
        <v>1</v>
      </c>
      <c r="AC72" s="411">
        <f t="shared" si="12"/>
        <v>0</v>
      </c>
      <c r="AD72" s="401"/>
      <c r="AE72" s="401"/>
      <c r="AF72" s="401"/>
      <c r="AG72" s="401"/>
      <c r="AH72" s="401"/>
      <c r="AI72" s="401"/>
      <c r="AJ72" s="401"/>
      <c r="AK72" s="401"/>
      <c r="AL72" s="401"/>
      <c r="AM72" s="401"/>
      <c r="AN72" s="401"/>
      <c r="AO72" s="458"/>
      <c r="AP72" s="458"/>
      <c r="AQ72" s="458"/>
      <c r="AR72" s="458"/>
      <c r="AS72" s="458"/>
      <c r="AT72" s="458"/>
      <c r="AU72" s="458"/>
      <c r="AV72" s="458"/>
      <c r="AW72" s="458"/>
      <c r="AX72" s="458"/>
      <c r="AY72" s="458"/>
      <c r="AZ72" s="458"/>
      <c r="BA72" s="458"/>
      <c r="BB72" s="458"/>
      <c r="BC72" s="458"/>
      <c r="BD72" s="458"/>
      <c r="BE72" s="458"/>
    </row>
    <row r="73" spans="1:57" s="340" customFormat="1" ht="18" x14ac:dyDescent="0.35">
      <c r="A73" s="98">
        <f t="shared" si="13"/>
        <v>70</v>
      </c>
      <c r="B73" s="357">
        <v>43907</v>
      </c>
      <c r="C73" s="169" t="str">
        <f t="shared" si="9"/>
        <v>北地区</v>
      </c>
      <c r="D73" s="382" t="s">
        <v>31</v>
      </c>
      <c r="E73" s="383">
        <v>6</v>
      </c>
      <c r="F73" s="125">
        <v>0</v>
      </c>
      <c r="G73" s="169">
        <v>3</v>
      </c>
      <c r="H73" s="126">
        <v>3</v>
      </c>
      <c r="I73" s="127">
        <v>1</v>
      </c>
      <c r="J73" s="169">
        <v>0</v>
      </c>
      <c r="K73" s="169">
        <v>0</v>
      </c>
      <c r="L73" s="169">
        <v>0</v>
      </c>
      <c r="M73" s="169">
        <v>0</v>
      </c>
      <c r="N73" s="169">
        <v>2</v>
      </c>
      <c r="O73" s="169">
        <v>1</v>
      </c>
      <c r="P73" s="169">
        <v>0</v>
      </c>
      <c r="Q73" s="169">
        <v>1</v>
      </c>
      <c r="R73" s="169">
        <v>1</v>
      </c>
      <c r="S73" s="169">
        <v>0</v>
      </c>
      <c r="T73" s="126">
        <v>2</v>
      </c>
      <c r="U73" s="399">
        <v>8</v>
      </c>
      <c r="V73" s="443"/>
      <c r="W73" s="401"/>
      <c r="X73" s="444" t="s">
        <v>31</v>
      </c>
      <c r="Y73" s="396"/>
      <c r="Z73" s="455"/>
      <c r="AA73" s="411">
        <f t="shared" si="10"/>
        <v>0</v>
      </c>
      <c r="AB73" s="411">
        <f t="shared" si="11"/>
        <v>0</v>
      </c>
      <c r="AC73" s="411">
        <f t="shared" si="12"/>
        <v>0</v>
      </c>
      <c r="AD73" s="401"/>
      <c r="AE73" s="401"/>
      <c r="AF73" s="401"/>
      <c r="AG73" s="401"/>
      <c r="AH73" s="401"/>
      <c r="AI73" s="401"/>
      <c r="AJ73" s="401"/>
      <c r="AK73" s="401"/>
      <c r="AL73" s="401"/>
      <c r="AM73" s="401"/>
      <c r="AN73" s="401"/>
      <c r="AO73" s="458"/>
      <c r="AP73" s="458"/>
      <c r="AQ73" s="458"/>
      <c r="AR73" s="458"/>
      <c r="AS73" s="458"/>
      <c r="AT73" s="458"/>
      <c r="AU73" s="458"/>
      <c r="AV73" s="458"/>
      <c r="AW73" s="458"/>
      <c r="AX73" s="458"/>
      <c r="AY73" s="458"/>
      <c r="AZ73" s="458"/>
      <c r="BA73" s="458"/>
      <c r="BB73" s="458"/>
      <c r="BC73" s="458"/>
      <c r="BD73" s="458"/>
      <c r="BE73" s="458"/>
    </row>
    <row r="74" spans="1:57" s="340" customFormat="1" ht="18" x14ac:dyDescent="0.35">
      <c r="A74" s="98">
        <f t="shared" si="13"/>
        <v>71</v>
      </c>
      <c r="B74" s="357">
        <v>43911</v>
      </c>
      <c r="C74" s="358" t="str">
        <f t="shared" si="9"/>
        <v>東地区</v>
      </c>
      <c r="D74" s="361" t="s">
        <v>32</v>
      </c>
      <c r="E74" s="360" t="s">
        <v>26</v>
      </c>
      <c r="F74" s="125"/>
      <c r="G74" s="169"/>
      <c r="H74" s="126"/>
      <c r="I74" s="127"/>
      <c r="J74" s="169"/>
      <c r="K74" s="169"/>
      <c r="L74" s="169"/>
      <c r="M74" s="169"/>
      <c r="N74" s="169"/>
      <c r="O74" s="169"/>
      <c r="P74" s="169"/>
      <c r="Q74" s="169"/>
      <c r="R74" s="169"/>
      <c r="S74" s="169"/>
      <c r="T74" s="126"/>
      <c r="U74" s="399"/>
      <c r="V74" s="443"/>
      <c r="W74" s="401"/>
      <c r="X74" s="444" t="s">
        <v>32</v>
      </c>
      <c r="Y74" s="396"/>
      <c r="Z74" s="455"/>
      <c r="AA74" s="411">
        <f t="shared" si="10"/>
        <v>1</v>
      </c>
      <c r="AB74" s="411">
        <f t="shared" si="11"/>
        <v>0</v>
      </c>
      <c r="AC74" s="411">
        <f t="shared" si="12"/>
        <v>0</v>
      </c>
      <c r="AD74" s="401"/>
      <c r="AE74" s="401"/>
      <c r="AF74" s="401"/>
      <c r="AG74" s="401"/>
      <c r="AH74" s="401"/>
      <c r="AI74" s="401"/>
      <c r="AJ74" s="401"/>
      <c r="AK74" s="401"/>
      <c r="AL74" s="401"/>
      <c r="AM74" s="401"/>
      <c r="AN74" s="401"/>
      <c r="AO74" s="458"/>
      <c r="AP74" s="458"/>
      <c r="AQ74" s="458"/>
      <c r="AR74" s="458"/>
      <c r="AS74" s="458"/>
      <c r="AT74" s="458"/>
      <c r="AU74" s="458"/>
      <c r="AV74" s="458"/>
      <c r="AW74" s="458"/>
      <c r="AX74" s="458"/>
      <c r="AY74" s="458"/>
      <c r="AZ74" s="458"/>
      <c r="BA74" s="458"/>
      <c r="BB74" s="458"/>
      <c r="BC74" s="458"/>
      <c r="BD74" s="458"/>
      <c r="BE74" s="458"/>
    </row>
    <row r="75" spans="1:57" s="340" customFormat="1" ht="18" x14ac:dyDescent="0.35">
      <c r="A75" s="98">
        <f t="shared" si="13"/>
        <v>72</v>
      </c>
      <c r="B75" s="419">
        <v>43913</v>
      </c>
      <c r="C75" s="420" t="str">
        <f t="shared" si="9"/>
        <v>公民館</v>
      </c>
      <c r="D75" s="421" t="s">
        <v>36</v>
      </c>
      <c r="E75" s="422" t="s">
        <v>26</v>
      </c>
      <c r="F75" s="423"/>
      <c r="G75" s="424"/>
      <c r="H75" s="425"/>
      <c r="I75" s="439"/>
      <c r="J75" s="424"/>
      <c r="K75" s="424"/>
      <c r="L75" s="424"/>
      <c r="M75" s="424"/>
      <c r="N75" s="424"/>
      <c r="O75" s="424"/>
      <c r="P75" s="424"/>
      <c r="Q75" s="424"/>
      <c r="R75" s="424"/>
      <c r="S75" s="424"/>
      <c r="T75" s="425"/>
      <c r="U75" s="445"/>
      <c r="V75" s="443"/>
      <c r="W75" s="401"/>
      <c r="X75" s="444" t="s">
        <v>36</v>
      </c>
      <c r="Y75" s="396"/>
      <c r="Z75" s="455"/>
      <c r="AA75" s="411">
        <f t="shared" si="10"/>
        <v>0</v>
      </c>
      <c r="AB75" s="411">
        <f t="shared" si="11"/>
        <v>1</v>
      </c>
      <c r="AC75" s="411">
        <f t="shared" si="12"/>
        <v>0</v>
      </c>
      <c r="AD75" s="401"/>
      <c r="AE75" s="401"/>
      <c r="AF75" s="401"/>
      <c r="AG75" s="401"/>
      <c r="AH75" s="401"/>
      <c r="AI75" s="401"/>
      <c r="AJ75" s="401"/>
      <c r="AK75" s="401"/>
      <c r="AL75" s="401"/>
      <c r="AM75" s="401"/>
      <c r="AN75" s="401"/>
      <c r="AO75" s="458"/>
      <c r="AP75" s="458"/>
      <c r="AQ75" s="458"/>
      <c r="AR75" s="458"/>
      <c r="AS75" s="458"/>
      <c r="AT75" s="458"/>
      <c r="AU75" s="458"/>
      <c r="AV75" s="458"/>
      <c r="AW75" s="458"/>
      <c r="AX75" s="458"/>
      <c r="AY75" s="458"/>
      <c r="AZ75" s="458"/>
      <c r="BA75" s="458"/>
      <c r="BB75" s="458"/>
      <c r="BC75" s="458"/>
      <c r="BD75" s="458"/>
      <c r="BE75" s="458"/>
    </row>
    <row r="76" spans="1:57" s="340" customFormat="1" ht="18" x14ac:dyDescent="0.2">
      <c r="A76" s="98"/>
      <c r="B76" s="426"/>
      <c r="C76" s="197" t="s">
        <v>46</v>
      </c>
      <c r="D76" s="103"/>
      <c r="E76" s="103"/>
      <c r="F76" s="103"/>
      <c r="G76" s="103"/>
      <c r="H76" s="103"/>
      <c r="I76" s="103"/>
      <c r="J76" s="103"/>
      <c r="K76" s="103"/>
      <c r="L76" s="103"/>
      <c r="M76" s="103"/>
      <c r="N76" s="103"/>
      <c r="O76" s="103"/>
      <c r="P76" s="103"/>
      <c r="Q76" s="103"/>
      <c r="R76" s="103"/>
      <c r="S76" s="103"/>
      <c r="T76" s="103"/>
      <c r="U76" s="446"/>
      <c r="V76" s="443"/>
      <c r="W76" s="401"/>
      <c r="X76" s="447"/>
      <c r="Y76" s="396"/>
      <c r="Z76" s="456"/>
      <c r="AA76" s="457">
        <f t="shared" ref="AA76:AC76" si="14">SUM(AA4:AA75)</f>
        <v>16</v>
      </c>
      <c r="AB76" s="457">
        <f t="shared" si="14"/>
        <v>18</v>
      </c>
      <c r="AC76" s="457">
        <f t="shared" si="14"/>
        <v>12</v>
      </c>
      <c r="AD76" s="453"/>
      <c r="AE76" s="453"/>
      <c r="AF76" s="453"/>
      <c r="AG76" s="453"/>
      <c r="AH76" s="453"/>
      <c r="AI76" s="453"/>
      <c r="AJ76" s="453"/>
      <c r="AK76" s="453"/>
      <c r="AL76" s="453"/>
      <c r="AM76" s="453"/>
      <c r="AN76" s="453"/>
      <c r="AO76" s="459"/>
      <c r="AP76" s="459"/>
      <c r="AQ76" s="458"/>
      <c r="AR76" s="458"/>
      <c r="AS76" s="458"/>
      <c r="AT76" s="458"/>
      <c r="AU76" s="458"/>
      <c r="AV76" s="458"/>
      <c r="AW76" s="458"/>
      <c r="AX76" s="458"/>
      <c r="AY76" s="458"/>
      <c r="AZ76" s="458"/>
      <c r="BA76" s="458"/>
      <c r="BB76" s="458"/>
      <c r="BC76" s="458"/>
      <c r="BD76" s="458"/>
      <c r="BE76" s="458"/>
    </row>
    <row r="77" spans="1:57" s="340" customFormat="1" ht="18" x14ac:dyDescent="0.4">
      <c r="A77" s="98"/>
      <c r="B77" s="427"/>
      <c r="C77" s="428" t="str">
        <f>IFERROR(VLOOKUP(D77,X$4:Z$6,2)," ")</f>
        <v xml:space="preserve"> </v>
      </c>
      <c r="D77" s="332"/>
      <c r="E77" s="103"/>
      <c r="F77" s="103"/>
      <c r="G77" s="103"/>
      <c r="H77" s="103"/>
      <c r="I77" s="103"/>
      <c r="J77" s="103"/>
      <c r="K77" s="103"/>
      <c r="L77" s="103"/>
      <c r="M77" s="103"/>
      <c r="N77" s="103"/>
      <c r="O77" s="103"/>
      <c r="P77" s="103"/>
      <c r="Q77" s="103"/>
      <c r="R77" s="103"/>
      <c r="S77" s="103"/>
      <c r="T77" s="103"/>
      <c r="U77" s="448"/>
      <c r="V77" s="449"/>
      <c r="W77" s="401"/>
      <c r="X77" s="444"/>
      <c r="Y77" s="396"/>
      <c r="Z77" s="455"/>
      <c r="AA77" s="455"/>
      <c r="AB77" s="455"/>
      <c r="AC77" s="455"/>
      <c r="AD77" s="401"/>
      <c r="AE77" s="401"/>
      <c r="AF77" s="401"/>
      <c r="AG77" s="401"/>
      <c r="AH77" s="401"/>
      <c r="AI77" s="401"/>
      <c r="AJ77" s="401"/>
      <c r="AK77" s="401"/>
      <c r="AL77" s="401"/>
      <c r="AM77" s="401"/>
      <c r="AN77" s="401"/>
      <c r="AO77" s="458"/>
      <c r="AP77" s="458"/>
      <c r="AQ77" s="458"/>
      <c r="AR77" s="458"/>
      <c r="AS77" s="458"/>
      <c r="AT77" s="458"/>
      <c r="AU77" s="458"/>
      <c r="AV77" s="458"/>
      <c r="AW77" s="458"/>
      <c r="AX77" s="458"/>
      <c r="AY77" s="458"/>
      <c r="AZ77" s="458"/>
      <c r="BA77" s="458"/>
      <c r="BB77" s="458"/>
      <c r="BC77" s="458"/>
      <c r="BD77" s="458"/>
      <c r="BE77" s="458"/>
    </row>
    <row r="78" spans="1:57" s="340" customFormat="1" ht="18" x14ac:dyDescent="0.4">
      <c r="A78" s="98"/>
      <c r="B78" s="480" t="str">
        <f>"開催回数："&amp;COUNTA(E4:E77)&amp;"回"</f>
        <v>開催回数：72回</v>
      </c>
      <c r="C78" s="481"/>
      <c r="D78" s="481"/>
      <c r="E78" s="429">
        <f t="shared" ref="E78:U78" si="15">SUM(E4:E75)</f>
        <v>127</v>
      </c>
      <c r="F78" s="203">
        <f t="shared" si="15"/>
        <v>14</v>
      </c>
      <c r="G78" s="252">
        <f t="shared" si="15"/>
        <v>93</v>
      </c>
      <c r="H78" s="204">
        <f t="shared" si="15"/>
        <v>107</v>
      </c>
      <c r="I78" s="203">
        <f t="shared" si="15"/>
        <v>7</v>
      </c>
      <c r="J78" s="252">
        <f t="shared" si="15"/>
        <v>0</v>
      </c>
      <c r="K78" s="252">
        <f t="shared" si="15"/>
        <v>5</v>
      </c>
      <c r="L78" s="252">
        <f t="shared" si="15"/>
        <v>15</v>
      </c>
      <c r="M78" s="252">
        <f t="shared" si="15"/>
        <v>34</v>
      </c>
      <c r="N78" s="252">
        <f t="shared" si="15"/>
        <v>36</v>
      </c>
      <c r="O78" s="252">
        <f t="shared" si="15"/>
        <v>9</v>
      </c>
      <c r="P78" s="252">
        <f t="shared" si="15"/>
        <v>10</v>
      </c>
      <c r="Q78" s="252">
        <f t="shared" si="15"/>
        <v>2</v>
      </c>
      <c r="R78" s="252">
        <f t="shared" si="15"/>
        <v>3</v>
      </c>
      <c r="S78" s="252">
        <f t="shared" si="15"/>
        <v>5</v>
      </c>
      <c r="T78" s="253">
        <f t="shared" si="15"/>
        <v>30</v>
      </c>
      <c r="U78" s="429">
        <f t="shared" si="15"/>
        <v>156</v>
      </c>
      <c r="V78" s="400"/>
      <c r="W78" s="401"/>
      <c r="X78" s="444"/>
      <c r="Y78" s="396"/>
      <c r="Z78" s="455"/>
      <c r="AA78" s="455"/>
      <c r="AB78" s="455"/>
      <c r="AC78" s="455"/>
      <c r="AD78" s="401"/>
      <c r="AE78" s="401"/>
      <c r="AF78" s="401"/>
      <c r="AG78" s="401"/>
      <c r="AH78" s="401"/>
      <c r="AI78" s="401"/>
      <c r="AJ78" s="401"/>
      <c r="AK78" s="401"/>
      <c r="AL78" s="401"/>
      <c r="AM78" s="401"/>
      <c r="AN78" s="401"/>
      <c r="AO78" s="458"/>
      <c r="AP78" s="458"/>
      <c r="AQ78" s="458"/>
      <c r="AR78" s="458"/>
      <c r="AS78" s="458"/>
      <c r="AT78" s="458"/>
      <c r="AU78" s="458"/>
      <c r="AV78" s="458"/>
      <c r="AW78" s="458"/>
      <c r="AX78" s="458"/>
      <c r="AY78" s="458"/>
      <c r="AZ78" s="458"/>
      <c r="BA78" s="458"/>
      <c r="BB78" s="458"/>
      <c r="BC78" s="458"/>
      <c r="BD78" s="458"/>
      <c r="BE78" s="458"/>
    </row>
    <row r="79" spans="1:57" ht="24.75" customHeight="1" x14ac:dyDescent="0.15">
      <c r="A79" s="98"/>
      <c r="B79" s="430"/>
      <c r="C79" s="98"/>
      <c r="D79" s="98"/>
      <c r="E79" s="98"/>
      <c r="F79" s="431">
        <f>IFERROR(F78/$H$78," ")</f>
        <v>0.13084112149532709</v>
      </c>
      <c r="G79" s="432">
        <f>IFERROR(G78/$H$78," ")</f>
        <v>0.86915887850467288</v>
      </c>
      <c r="H79" s="98"/>
      <c r="I79" s="440">
        <f t="shared" ref="I79:T79" si="16">IFERROR(I78/$U$78," ")</f>
        <v>4.4871794871794872E-2</v>
      </c>
      <c r="J79" s="441">
        <f t="shared" si="16"/>
        <v>0</v>
      </c>
      <c r="K79" s="441">
        <f t="shared" si="16"/>
        <v>3.2051282051282048E-2</v>
      </c>
      <c r="L79" s="441">
        <f t="shared" si="16"/>
        <v>9.6153846153846159E-2</v>
      </c>
      <c r="M79" s="441">
        <f t="shared" si="16"/>
        <v>0.21794871794871795</v>
      </c>
      <c r="N79" s="441">
        <f t="shared" si="16"/>
        <v>0.23076923076923078</v>
      </c>
      <c r="O79" s="441">
        <f t="shared" si="16"/>
        <v>5.7692307692307696E-2</v>
      </c>
      <c r="P79" s="441">
        <f t="shared" si="16"/>
        <v>6.4102564102564097E-2</v>
      </c>
      <c r="Q79" s="441">
        <f t="shared" si="16"/>
        <v>1.282051282051282E-2</v>
      </c>
      <c r="R79" s="441">
        <f t="shared" si="16"/>
        <v>1.9230769230769232E-2</v>
      </c>
      <c r="S79" s="441">
        <f t="shared" si="16"/>
        <v>3.2051282051282048E-2</v>
      </c>
      <c r="T79" s="450">
        <f t="shared" si="16"/>
        <v>0.19230769230769232</v>
      </c>
      <c r="U79" s="451"/>
      <c r="V79" s="452"/>
      <c r="W79" s="453"/>
      <c r="X79" s="447"/>
      <c r="Z79" s="456"/>
      <c r="AA79" s="456"/>
      <c r="AB79" s="456"/>
      <c r="AC79" s="456"/>
      <c r="AD79" s="453"/>
      <c r="AE79" s="453"/>
      <c r="AF79" s="453"/>
      <c r="AG79" s="453"/>
      <c r="AH79" s="453"/>
      <c r="AI79" s="453"/>
      <c r="AJ79" s="453"/>
      <c r="AK79" s="453"/>
      <c r="AL79" s="453"/>
      <c r="AM79" s="453"/>
      <c r="AN79" s="453"/>
      <c r="AO79" s="459"/>
      <c r="AP79" s="459"/>
      <c r="AQ79" s="459"/>
      <c r="AR79" s="459"/>
      <c r="AS79" s="459"/>
      <c r="AT79" s="459"/>
      <c r="AU79" s="459"/>
      <c r="AV79" s="459"/>
      <c r="AW79" s="459"/>
      <c r="AX79" s="459"/>
      <c r="AY79" s="459"/>
      <c r="AZ79" s="459"/>
      <c r="BA79" s="459"/>
      <c r="BB79" s="459"/>
      <c r="BC79" s="459"/>
      <c r="BD79" s="459"/>
      <c r="BE79" s="459"/>
    </row>
    <row r="80" spans="1:57" ht="16.149999999999999" customHeight="1" x14ac:dyDescent="0.15">
      <c r="A80" s="98"/>
      <c r="B80" s="430"/>
      <c r="C80" s="98"/>
      <c r="D80" s="98"/>
      <c r="E80" s="98"/>
      <c r="F80" s="98"/>
      <c r="G80" s="98"/>
      <c r="H80" s="98"/>
      <c r="I80" s="442"/>
      <c r="J80" s="442"/>
      <c r="K80" s="442"/>
      <c r="L80" s="442"/>
      <c r="M80" s="442"/>
      <c r="N80" s="442"/>
      <c r="O80" s="442"/>
      <c r="P80" s="442"/>
      <c r="Q80" s="442"/>
      <c r="R80" s="442"/>
      <c r="S80" s="442"/>
      <c r="T80" s="442"/>
      <c r="U80" s="98"/>
      <c r="V80" s="454"/>
      <c r="W80" s="453"/>
      <c r="X80" s="447"/>
      <c r="Z80" s="456"/>
      <c r="AA80" s="456"/>
      <c r="AB80" s="456"/>
      <c r="AC80" s="456"/>
      <c r="AD80" s="453"/>
      <c r="AE80" s="453"/>
      <c r="AF80" s="453"/>
      <c r="AG80" s="453"/>
      <c r="AH80" s="453"/>
      <c r="AI80" s="453"/>
      <c r="AJ80" s="453"/>
      <c r="AK80" s="453"/>
      <c r="AL80" s="453"/>
      <c r="AM80" s="453"/>
      <c r="AN80" s="453"/>
      <c r="AO80" s="459"/>
      <c r="AP80" s="459"/>
      <c r="AQ80" s="459"/>
      <c r="AR80" s="459"/>
      <c r="AS80" s="459"/>
      <c r="AT80" s="459"/>
      <c r="AU80" s="459"/>
      <c r="AV80" s="459"/>
      <c r="AW80" s="459"/>
      <c r="AX80" s="459"/>
      <c r="AY80" s="459"/>
      <c r="AZ80" s="459"/>
      <c r="BA80" s="459"/>
      <c r="BB80" s="459"/>
      <c r="BC80" s="459"/>
      <c r="BD80" s="459"/>
      <c r="BE80" s="459"/>
    </row>
    <row r="81" spans="1:57" ht="16.149999999999999" customHeight="1" x14ac:dyDescent="0.35">
      <c r="A81" s="433"/>
      <c r="B81" s="434" t="s">
        <v>47</v>
      </c>
      <c r="C81" s="435"/>
      <c r="D81" s="435"/>
      <c r="E81" s="435"/>
      <c r="F81" s="435"/>
      <c r="G81" s="435"/>
      <c r="H81" s="435"/>
      <c r="I81" s="435"/>
      <c r="J81" s="435"/>
      <c r="K81" s="435"/>
      <c r="L81" s="435"/>
      <c r="M81" s="435"/>
      <c r="N81" s="435"/>
      <c r="O81" s="435"/>
      <c r="P81" s="435"/>
      <c r="Q81" s="435"/>
      <c r="R81" s="435"/>
      <c r="S81" s="435"/>
      <c r="T81" s="435"/>
      <c r="U81" s="435"/>
      <c r="V81" s="454"/>
      <c r="W81" s="453"/>
      <c r="X81" s="447"/>
      <c r="Z81" s="456"/>
      <c r="AA81" s="456"/>
      <c r="AB81" s="456"/>
      <c r="AC81" s="456"/>
      <c r="AD81" s="453"/>
      <c r="AE81" s="453"/>
      <c r="AF81" s="453"/>
      <c r="AG81" s="453"/>
      <c r="AH81" s="453"/>
      <c r="AI81" s="453"/>
      <c r="AJ81" s="453"/>
      <c r="AK81" s="453"/>
      <c r="AL81" s="453"/>
      <c r="AM81" s="453"/>
      <c r="AN81" s="453"/>
      <c r="AO81" s="459"/>
      <c r="AP81" s="459"/>
      <c r="AQ81" s="459"/>
      <c r="AR81" s="459"/>
      <c r="AS81" s="459"/>
      <c r="AT81" s="459"/>
      <c r="AU81" s="459"/>
      <c r="AV81" s="459"/>
      <c r="AW81" s="459"/>
      <c r="AX81" s="459"/>
      <c r="AY81" s="459"/>
      <c r="AZ81" s="459"/>
      <c r="BA81" s="459"/>
      <c r="BB81" s="459"/>
      <c r="BC81" s="459"/>
      <c r="BD81" s="459"/>
      <c r="BE81" s="459"/>
    </row>
    <row r="82" spans="1:57" ht="16.149999999999999" customHeight="1" x14ac:dyDescent="0.35">
      <c r="B82" s="434" t="s">
        <v>48</v>
      </c>
      <c r="C82" s="435"/>
      <c r="D82" s="435"/>
      <c r="E82" s="435"/>
      <c r="F82" s="435"/>
      <c r="G82" s="435"/>
      <c r="H82" s="435"/>
      <c r="I82" s="435"/>
      <c r="J82" s="435"/>
      <c r="K82" s="435"/>
      <c r="L82" s="435"/>
      <c r="M82" s="435"/>
      <c r="N82" s="435"/>
      <c r="O82" s="435"/>
      <c r="P82" s="435"/>
      <c r="Q82" s="435"/>
      <c r="R82" s="435"/>
      <c r="S82" s="435"/>
      <c r="T82" s="435"/>
      <c r="U82" s="435"/>
    </row>
    <row r="83" spans="1:57" ht="16.149999999999999" customHeight="1" x14ac:dyDescent="0.35">
      <c r="B83" s="434" t="s">
        <v>49</v>
      </c>
      <c r="C83" s="435"/>
      <c r="D83" s="435"/>
      <c r="E83" s="435"/>
      <c r="F83" s="435"/>
      <c r="G83" s="435"/>
      <c r="H83" s="435"/>
      <c r="I83" s="103"/>
      <c r="J83" s="103"/>
      <c r="K83" s="103"/>
      <c r="L83" s="103"/>
      <c r="M83" s="103"/>
      <c r="N83" s="103"/>
      <c r="O83" s="103"/>
      <c r="P83" s="103"/>
      <c r="Q83" s="103"/>
      <c r="R83" s="103"/>
      <c r="S83" s="103"/>
      <c r="T83" s="435"/>
      <c r="U83" s="349"/>
    </row>
    <row r="84" spans="1:57" ht="16.149999999999999" customHeight="1" x14ac:dyDescent="0.35">
      <c r="B84" s="436"/>
      <c r="C84" s="437"/>
      <c r="D84" s="437"/>
      <c r="E84" s="437"/>
      <c r="F84" s="437"/>
      <c r="G84" s="437"/>
      <c r="H84" s="437"/>
      <c r="I84" s="437"/>
      <c r="U84" s="341"/>
    </row>
    <row r="85" spans="1:57" ht="16.149999999999999" customHeight="1" x14ac:dyDescent="0.15">
      <c r="U85" s="341"/>
      <c r="V85" s="345"/>
    </row>
    <row r="86" spans="1:57" ht="16.149999999999999" customHeight="1" x14ac:dyDescent="0.15">
      <c r="B86" s="438"/>
      <c r="U86" s="341"/>
      <c r="V86" s="345"/>
    </row>
    <row r="87" spans="1:57" ht="16.149999999999999" customHeight="1" x14ac:dyDescent="0.15">
      <c r="V87" s="345"/>
    </row>
  </sheetData>
  <sheetProtection formatRows="0"/>
  <protectedRanges>
    <protectedRange sqref="E4:U59 F60:U61 E62:U75 E60:E61" name="貼り付け範囲" securityDescriptor=""/>
  </protectedRanges>
  <mergeCells count="20">
    <mergeCell ref="B78:D78"/>
    <mergeCell ref="B2:B3"/>
    <mergeCell ref="C2:C3"/>
    <mergeCell ref="D2:D3"/>
    <mergeCell ref="E2:E3"/>
    <mergeCell ref="R2:R3"/>
    <mergeCell ref="S2:S3"/>
    <mergeCell ref="T2:T3"/>
    <mergeCell ref="U2:U3"/>
    <mergeCell ref="B1:U1"/>
    <mergeCell ref="F2:H2"/>
    <mergeCell ref="I2:I3"/>
    <mergeCell ref="J2:J3"/>
    <mergeCell ref="K2:K3"/>
    <mergeCell ref="L2:L3"/>
    <mergeCell ref="M2:M3"/>
    <mergeCell ref="N2:N3"/>
    <mergeCell ref="O2:O3"/>
    <mergeCell ref="P2:P3"/>
    <mergeCell ref="Q2:Q3"/>
  </mergeCells>
  <phoneticPr fontId="41"/>
  <printOptions horizontalCentered="1"/>
  <pageMargins left="0" right="0" top="0.35763888888888901" bottom="0.55486111111111103" header="0.102083333333333" footer="0.29861111111111099"/>
  <pageSetup paperSize="9" scale="61" orientation="portrait"/>
  <headerFooter>
    <oddFooter>&amp;L&amp;B&amp;D&amp;R&amp;B&amp;F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9F961"/>
    <pageSetUpPr autoPageBreaks="0"/>
  </sheetPr>
  <dimension ref="A1:BL165"/>
  <sheetViews>
    <sheetView topLeftCell="B1" zoomScale="62" zoomScaleNormal="62" workbookViewId="0">
      <pane xSplit="1" ySplit="3" topLeftCell="C111" activePane="bottomRight" state="frozen"/>
      <selection pane="topRight"/>
      <selection pane="bottomLeft"/>
      <selection pane="bottomRight" activeCell="Y128" sqref="Y128"/>
    </sheetView>
  </sheetViews>
  <sheetFormatPr defaultColWidth="8.875" defaultRowHeight="18" x14ac:dyDescent="0.4"/>
  <cols>
    <col min="1" max="1" width="3.375" style="100" customWidth="1"/>
    <col min="2" max="2" width="3.875" style="101" customWidth="1"/>
    <col min="3" max="3" width="11.625" style="99" customWidth="1"/>
    <col min="4" max="4" width="9.25" style="98" customWidth="1"/>
    <col min="5" max="5" width="7.75" style="102" customWidth="1"/>
    <col min="6" max="6" width="7.5" style="103" customWidth="1"/>
    <col min="7" max="7" width="7.375" style="103" customWidth="1"/>
    <col min="8" max="18" width="6.75" style="103" customWidth="1"/>
    <col min="19" max="19" width="6.75" style="104" customWidth="1"/>
    <col min="20" max="20" width="6.75" style="103" customWidth="1"/>
    <col min="21" max="31" width="5.375" style="105" customWidth="1"/>
    <col min="32" max="32" width="10.875" style="101" customWidth="1"/>
    <col min="33" max="44" width="7.75" style="102" customWidth="1"/>
    <col min="45" max="47" width="7.375" style="103" customWidth="1"/>
    <col min="48" max="49" width="6.5" style="103" customWidth="1"/>
    <col min="50" max="16384" width="8.875" style="103"/>
  </cols>
  <sheetData>
    <row r="1" spans="1:39" ht="39.950000000000003" customHeight="1" x14ac:dyDescent="0.4">
      <c r="C1" s="106"/>
      <c r="D1" s="499" t="s">
        <v>50</v>
      </c>
      <c r="E1" s="500"/>
      <c r="F1" s="499"/>
      <c r="G1" s="499"/>
      <c r="H1" s="499"/>
      <c r="I1" s="499"/>
      <c r="J1" s="499"/>
      <c r="K1" s="499"/>
      <c r="L1" s="499"/>
      <c r="M1" s="499"/>
      <c r="N1" s="499"/>
      <c r="O1" s="499"/>
      <c r="P1" s="499"/>
      <c r="Q1" s="499"/>
      <c r="R1" s="499"/>
      <c r="S1" s="501"/>
      <c r="T1" s="499"/>
    </row>
    <row r="2" spans="1:39" ht="24" customHeight="1" x14ac:dyDescent="0.4">
      <c r="C2" s="107" t="s">
        <v>1</v>
      </c>
      <c r="D2" s="108" t="s">
        <v>2</v>
      </c>
      <c r="E2" s="109" t="s">
        <v>3</v>
      </c>
      <c r="F2" s="502" t="s">
        <v>51</v>
      </c>
      <c r="G2" s="502"/>
      <c r="H2" s="503" t="s">
        <v>52</v>
      </c>
      <c r="I2" s="504"/>
      <c r="J2" s="504"/>
      <c r="K2" s="504"/>
      <c r="L2" s="505"/>
      <c r="M2" s="506" t="s">
        <v>53</v>
      </c>
      <c r="N2" s="506"/>
      <c r="O2" s="507" t="s">
        <v>54</v>
      </c>
      <c r="P2" s="508"/>
      <c r="Q2" s="508"/>
      <c r="R2" s="508"/>
      <c r="S2" s="508"/>
      <c r="T2" s="509"/>
      <c r="AJ2" s="197"/>
      <c r="AK2" s="197"/>
      <c r="AL2" s="197"/>
      <c r="AM2" s="197"/>
    </row>
    <row r="3" spans="1:39" ht="18" customHeight="1" x14ac:dyDescent="0.4">
      <c r="A3" s="100" t="s">
        <v>55</v>
      </c>
      <c r="C3" s="110"/>
      <c r="D3" s="111"/>
      <c r="E3" s="112"/>
      <c r="F3" s="113" t="s">
        <v>56</v>
      </c>
      <c r="G3" s="114" t="s">
        <v>57</v>
      </c>
      <c r="H3" s="115" t="s">
        <v>58</v>
      </c>
      <c r="I3" s="161" t="s">
        <v>59</v>
      </c>
      <c r="J3" s="161" t="s">
        <v>60</v>
      </c>
      <c r="K3" s="161" t="s">
        <v>61</v>
      </c>
      <c r="L3" s="162" t="s">
        <v>62</v>
      </c>
      <c r="M3" s="163" t="s">
        <v>63</v>
      </c>
      <c r="N3" s="164" t="s">
        <v>64</v>
      </c>
      <c r="O3" s="165" t="s">
        <v>65</v>
      </c>
      <c r="P3" s="166" t="s">
        <v>66</v>
      </c>
      <c r="Q3" s="460" t="s">
        <v>67</v>
      </c>
      <c r="R3" s="460" t="s">
        <v>68</v>
      </c>
      <c r="S3" s="460" t="s">
        <v>69</v>
      </c>
      <c r="T3" s="185" t="s">
        <v>70</v>
      </c>
      <c r="AJ3" s="197"/>
      <c r="AK3" s="197"/>
      <c r="AL3" s="197"/>
      <c r="AM3" s="197"/>
    </row>
    <row r="4" spans="1:39" ht="17.25" customHeight="1" x14ac:dyDescent="0.4">
      <c r="A4" s="100">
        <f t="shared" ref="A4:A67" si="0">F4+G4</f>
        <v>0</v>
      </c>
      <c r="B4" s="101">
        <v>1</v>
      </c>
      <c r="C4" s="116">
        <f>IF((+相談会集計!B4=0)," ",+相談会集計!B4)</f>
        <v>43923</v>
      </c>
      <c r="D4" s="117" t="str">
        <f>相談会集計!C4</f>
        <v>北地区</v>
      </c>
      <c r="E4" s="118" t="str">
        <f>IF(相談会集計!D4=0," ",相談会集計!D4)</f>
        <v>D</v>
      </c>
      <c r="F4" s="119"/>
      <c r="G4" s="120"/>
      <c r="H4" s="121"/>
      <c r="I4" s="167"/>
      <c r="J4" s="167"/>
      <c r="K4" s="167"/>
      <c r="L4" s="168"/>
      <c r="M4" s="119"/>
      <c r="N4" s="120"/>
      <c r="O4" s="121"/>
      <c r="P4" s="167"/>
      <c r="Q4" s="167"/>
      <c r="R4" s="167"/>
      <c r="S4" s="167"/>
      <c r="T4" s="168"/>
      <c r="U4" s="186"/>
      <c r="V4" s="186"/>
      <c r="W4" s="186"/>
      <c r="X4" s="186"/>
      <c r="Y4" s="186"/>
      <c r="Z4" s="186"/>
      <c r="AA4" s="186"/>
      <c r="AB4" s="186"/>
      <c r="AC4" s="186"/>
      <c r="AD4" s="186"/>
      <c r="AE4" s="186"/>
      <c r="AF4" s="196"/>
      <c r="AG4" s="198"/>
      <c r="AH4" s="199"/>
      <c r="AJ4" s="197"/>
      <c r="AK4" s="197"/>
      <c r="AL4" s="197"/>
      <c r="AM4" s="197"/>
    </row>
    <row r="5" spans="1:39" ht="17.25" customHeight="1" x14ac:dyDescent="0.4">
      <c r="A5" s="100">
        <f t="shared" si="0"/>
        <v>0</v>
      </c>
      <c r="B5" s="101">
        <f t="shared" ref="B5:B68" si="1">+B4+1</f>
        <v>2</v>
      </c>
      <c r="C5" s="122">
        <f>IF((+相談会集計!B5=0)," ",+相談会集計!B5)</f>
        <v>43926</v>
      </c>
      <c r="D5" s="123" t="str">
        <f>相談会集計!C5</f>
        <v>東地区</v>
      </c>
      <c r="E5" s="124" t="str">
        <f>IF(相談会集計!D5=0," ",相談会集計!D5)</f>
        <v>A</v>
      </c>
      <c r="F5" s="125"/>
      <c r="G5" s="126"/>
      <c r="H5" s="127"/>
      <c r="I5" s="169"/>
      <c r="J5" s="169"/>
      <c r="K5" s="169"/>
      <c r="L5" s="170"/>
      <c r="M5" s="125"/>
      <c r="N5" s="126"/>
      <c r="O5" s="127"/>
      <c r="P5" s="169"/>
      <c r="Q5" s="169"/>
      <c r="R5" s="169"/>
      <c r="S5" s="169"/>
      <c r="T5" s="170"/>
      <c r="U5" s="186"/>
      <c r="V5" s="186"/>
      <c r="W5" s="186"/>
      <c r="X5" s="186"/>
      <c r="Y5" s="186"/>
      <c r="Z5" s="186"/>
      <c r="AA5" s="186"/>
      <c r="AB5" s="186"/>
      <c r="AC5" s="186"/>
      <c r="AD5" s="186"/>
      <c r="AE5" s="186"/>
      <c r="AF5" s="196"/>
      <c r="AG5" s="198"/>
      <c r="AH5" s="199"/>
      <c r="AJ5" s="197"/>
      <c r="AK5" s="197"/>
      <c r="AL5" s="197"/>
      <c r="AM5" s="197"/>
    </row>
    <row r="6" spans="1:39" ht="17.25" customHeight="1" x14ac:dyDescent="0.4">
      <c r="A6" s="100">
        <f t="shared" si="0"/>
        <v>0</v>
      </c>
      <c r="B6" s="101">
        <f t="shared" si="1"/>
        <v>3</v>
      </c>
      <c r="C6" s="122">
        <f>IF((+相談会集計!B6=0)," ",+相談会集計!B6)</f>
        <v>43936</v>
      </c>
      <c r="D6" s="123" t="str">
        <f>相談会集計!C6</f>
        <v>北地区</v>
      </c>
      <c r="E6" s="124" t="str">
        <f>IF(相談会集計!D6=0," ",相談会集計!D6)</f>
        <v>D</v>
      </c>
      <c r="F6" s="128"/>
      <c r="G6" s="129"/>
      <c r="H6" s="130"/>
      <c r="I6" s="171"/>
      <c r="J6" s="171"/>
      <c r="K6" s="171"/>
      <c r="L6" s="172"/>
      <c r="M6" s="128"/>
      <c r="N6" s="129"/>
      <c r="O6" s="130"/>
      <c r="P6" s="171"/>
      <c r="Q6" s="171"/>
      <c r="R6" s="171"/>
      <c r="S6" s="171"/>
      <c r="T6" s="172"/>
      <c r="U6" s="186"/>
      <c r="V6" s="186"/>
      <c r="W6" s="186"/>
      <c r="X6" s="186"/>
      <c r="Y6" s="186"/>
      <c r="Z6" s="186"/>
      <c r="AA6" s="186"/>
      <c r="AB6" s="186"/>
      <c r="AC6" s="186"/>
      <c r="AD6" s="186"/>
      <c r="AE6" s="186"/>
      <c r="AF6" s="196"/>
      <c r="AG6" s="198"/>
      <c r="AH6" s="199"/>
      <c r="AJ6" s="197"/>
      <c r="AK6" s="197"/>
      <c r="AL6" s="197"/>
      <c r="AM6" s="197"/>
    </row>
    <row r="7" spans="1:39" ht="17.25" customHeight="1" x14ac:dyDescent="0.4">
      <c r="A7" s="100">
        <f t="shared" si="0"/>
        <v>0</v>
      </c>
      <c r="B7" s="101">
        <f t="shared" si="1"/>
        <v>4</v>
      </c>
      <c r="C7" s="122">
        <f>IF((+相談会集計!B7=0)," ",+相談会集計!B7)</f>
        <v>43938</v>
      </c>
      <c r="D7" s="123" t="str">
        <f>相談会集計!C7</f>
        <v>公民館</v>
      </c>
      <c r="E7" s="124" t="str">
        <f>IF(相談会集計!D7=0," ",相談会集計!D7)</f>
        <v>C</v>
      </c>
      <c r="F7" s="128"/>
      <c r="G7" s="129"/>
      <c r="H7" s="130"/>
      <c r="I7" s="171"/>
      <c r="J7" s="171"/>
      <c r="K7" s="171"/>
      <c r="L7" s="172"/>
      <c r="M7" s="128"/>
      <c r="N7" s="129"/>
      <c r="O7" s="130"/>
      <c r="P7" s="171"/>
      <c r="Q7" s="171"/>
      <c r="R7" s="171"/>
      <c r="S7" s="171"/>
      <c r="T7" s="172"/>
      <c r="U7" s="186"/>
      <c r="V7" s="186"/>
      <c r="W7" s="186"/>
      <c r="X7" s="186"/>
      <c r="Y7" s="186"/>
      <c r="Z7" s="186"/>
      <c r="AA7" s="186"/>
      <c r="AB7" s="186"/>
      <c r="AC7" s="186"/>
      <c r="AD7" s="186"/>
      <c r="AE7" s="186"/>
      <c r="AF7" s="196"/>
      <c r="AG7" s="198"/>
      <c r="AH7" s="199"/>
      <c r="AJ7" s="197"/>
      <c r="AK7" s="197"/>
      <c r="AL7" s="197"/>
      <c r="AM7" s="197"/>
    </row>
    <row r="8" spans="1:39" ht="17.25" customHeight="1" x14ac:dyDescent="0.4">
      <c r="A8" s="100">
        <f t="shared" si="0"/>
        <v>0</v>
      </c>
      <c r="B8" s="101">
        <f t="shared" si="1"/>
        <v>5</v>
      </c>
      <c r="C8" s="122">
        <f>IF((+相談会集計!B8=0)," ",+相談会集計!B8)</f>
        <v>43940</v>
      </c>
      <c r="D8" s="123" t="str">
        <f>相談会集計!C8</f>
        <v>東地区</v>
      </c>
      <c r="E8" s="124" t="str">
        <f>IF(相談会集計!D8=0," ",相談会集計!D8)</f>
        <v>A</v>
      </c>
      <c r="F8" s="128"/>
      <c r="G8" s="129"/>
      <c r="H8" s="130"/>
      <c r="I8" s="171"/>
      <c r="J8" s="171"/>
      <c r="K8" s="171"/>
      <c r="L8" s="172"/>
      <c r="M8" s="128"/>
      <c r="N8" s="129"/>
      <c r="O8" s="130"/>
      <c r="P8" s="171"/>
      <c r="Q8" s="171"/>
      <c r="R8" s="171"/>
      <c r="S8" s="171"/>
      <c r="T8" s="172"/>
      <c r="U8" s="186"/>
      <c r="V8" s="186"/>
      <c r="W8" s="186"/>
      <c r="X8" s="186"/>
      <c r="Y8" s="186"/>
      <c r="Z8" s="186"/>
      <c r="AA8" s="186"/>
      <c r="AB8" s="186"/>
      <c r="AC8" s="186"/>
      <c r="AD8" s="186"/>
      <c r="AE8" s="186"/>
      <c r="AF8" s="196"/>
      <c r="AG8" s="198"/>
      <c r="AH8" s="199"/>
      <c r="AJ8" s="197"/>
      <c r="AK8" s="197"/>
      <c r="AL8" s="197"/>
      <c r="AM8" s="197"/>
    </row>
    <row r="9" spans="1:39" ht="17.25" customHeight="1" x14ac:dyDescent="0.4">
      <c r="A9" s="100">
        <f t="shared" si="0"/>
        <v>0</v>
      </c>
      <c r="B9" s="101">
        <f t="shared" si="1"/>
        <v>6</v>
      </c>
      <c r="C9" s="131">
        <f>IF((+相談会集計!B9=0)," ",+相談会集計!B9)</f>
        <v>43949</v>
      </c>
      <c r="D9" s="132" t="str">
        <f>相談会集計!C9</f>
        <v>公民館</v>
      </c>
      <c r="E9" s="133" t="str">
        <f>IF(相談会集計!D9=0," ",相談会集計!D9)</f>
        <v>C</v>
      </c>
      <c r="F9" s="134"/>
      <c r="G9" s="135"/>
      <c r="H9" s="136"/>
      <c r="I9" s="173"/>
      <c r="J9" s="173"/>
      <c r="K9" s="173"/>
      <c r="L9" s="174"/>
      <c r="M9" s="134"/>
      <c r="N9" s="135"/>
      <c r="O9" s="136"/>
      <c r="P9" s="173"/>
      <c r="Q9" s="173"/>
      <c r="R9" s="173"/>
      <c r="S9" s="173"/>
      <c r="T9" s="174"/>
      <c r="U9" s="186"/>
      <c r="V9" s="186"/>
      <c r="W9" s="186"/>
      <c r="X9" s="186"/>
      <c r="Y9" s="186"/>
      <c r="Z9" s="186"/>
      <c r="AA9" s="186"/>
      <c r="AB9" s="186"/>
      <c r="AC9" s="186"/>
      <c r="AD9" s="186"/>
      <c r="AE9" s="186"/>
      <c r="AF9" s="196"/>
      <c r="AG9" s="198"/>
      <c r="AH9" s="199"/>
      <c r="AJ9" s="197"/>
      <c r="AK9" s="197"/>
      <c r="AL9" s="197"/>
      <c r="AM9" s="197"/>
    </row>
    <row r="10" spans="1:39" ht="17.25" customHeight="1" x14ac:dyDescent="0.4">
      <c r="A10" s="100">
        <f t="shared" si="0"/>
        <v>0</v>
      </c>
      <c r="B10" s="101">
        <f t="shared" si="1"/>
        <v>7</v>
      </c>
      <c r="C10" s="116">
        <f>IF((+相談会集計!B10=0)," ",+相談会集計!B10)</f>
        <v>43958</v>
      </c>
      <c r="D10" s="117" t="str">
        <f>相談会集計!C10</f>
        <v>北地区</v>
      </c>
      <c r="E10" s="118" t="str">
        <f>IF(相談会集計!D10=0," ",相談会集計!D10)</f>
        <v>D</v>
      </c>
      <c r="F10" s="119"/>
      <c r="G10" s="120"/>
      <c r="H10" s="121"/>
      <c r="I10" s="167"/>
      <c r="J10" s="167"/>
      <c r="K10" s="167"/>
      <c r="L10" s="168"/>
      <c r="M10" s="119"/>
      <c r="N10" s="120"/>
      <c r="O10" s="121"/>
      <c r="P10" s="167"/>
      <c r="Q10" s="167"/>
      <c r="R10" s="167"/>
      <c r="S10" s="167"/>
      <c r="T10" s="168"/>
      <c r="U10" s="187"/>
      <c r="V10" s="187"/>
      <c r="W10" s="187"/>
      <c r="X10" s="187"/>
      <c r="Y10" s="187"/>
      <c r="Z10" s="187"/>
      <c r="AA10" s="187"/>
      <c r="AB10" s="187"/>
      <c r="AC10" s="187"/>
      <c r="AD10" s="187"/>
      <c r="AE10" s="187"/>
      <c r="AF10" s="196"/>
      <c r="AG10" s="198"/>
      <c r="AH10" s="199"/>
    </row>
    <row r="11" spans="1:39" ht="17.25" customHeight="1" x14ac:dyDescent="0.4">
      <c r="A11" s="100">
        <f t="shared" si="0"/>
        <v>0</v>
      </c>
      <c r="B11" s="101">
        <f t="shared" si="1"/>
        <v>8</v>
      </c>
      <c r="C11" s="122">
        <f>IF((+相談会集計!B11=0)," ",+相談会集計!B11)</f>
        <v>43959</v>
      </c>
      <c r="D11" s="123" t="str">
        <f>相談会集計!C11</f>
        <v>公民館</v>
      </c>
      <c r="E11" s="124" t="str">
        <f>IF(相談会集計!D11=0," ",相談会集計!D11)</f>
        <v>C</v>
      </c>
      <c r="F11" s="128"/>
      <c r="G11" s="129"/>
      <c r="H11" s="130"/>
      <c r="I11" s="171"/>
      <c r="J11" s="171"/>
      <c r="K11" s="171"/>
      <c r="L11" s="172"/>
      <c r="M11" s="128"/>
      <c r="N11" s="129"/>
      <c r="O11" s="130"/>
      <c r="P11" s="171"/>
      <c r="Q11" s="171"/>
      <c r="R11" s="171"/>
      <c r="S11" s="171"/>
      <c r="T11" s="172"/>
      <c r="U11" s="188"/>
      <c r="AF11" s="196"/>
      <c r="AG11" s="198"/>
    </row>
    <row r="12" spans="1:39" ht="17.25" customHeight="1" x14ac:dyDescent="0.4">
      <c r="A12" s="100">
        <f t="shared" si="0"/>
        <v>0</v>
      </c>
      <c r="B12" s="101">
        <f t="shared" si="1"/>
        <v>9</v>
      </c>
      <c r="C12" s="122">
        <f>IF((+相談会集計!B12=0)," ",+相談会集計!B12)</f>
        <v>43961</v>
      </c>
      <c r="D12" s="123" t="str">
        <f>相談会集計!C12</f>
        <v>東地区</v>
      </c>
      <c r="E12" s="124" t="str">
        <f>IF(相談会集計!D12=0," ",相談会集計!D12)</f>
        <v>A</v>
      </c>
      <c r="F12" s="128"/>
      <c r="G12" s="129"/>
      <c r="H12" s="130"/>
      <c r="I12" s="171"/>
      <c r="J12" s="171"/>
      <c r="K12" s="171"/>
      <c r="L12" s="172"/>
      <c r="M12" s="128"/>
      <c r="N12" s="129"/>
      <c r="O12" s="130"/>
      <c r="P12" s="171"/>
      <c r="Q12" s="171"/>
      <c r="R12" s="171"/>
      <c r="S12" s="171"/>
      <c r="T12" s="172"/>
      <c r="U12" s="187"/>
      <c r="V12" s="187"/>
      <c r="W12" s="187"/>
      <c r="X12" s="187"/>
      <c r="Y12" s="187"/>
      <c r="Z12" s="187"/>
      <c r="AA12" s="187"/>
      <c r="AB12" s="187"/>
      <c r="AC12" s="187"/>
      <c r="AD12" s="187"/>
      <c r="AE12" s="187"/>
      <c r="AF12" s="196"/>
      <c r="AG12" s="198"/>
    </row>
    <row r="13" spans="1:39" ht="17.25" customHeight="1" x14ac:dyDescent="0.4">
      <c r="A13" s="100">
        <f t="shared" si="0"/>
        <v>0</v>
      </c>
      <c r="B13" s="101">
        <f t="shared" si="1"/>
        <v>10</v>
      </c>
      <c r="C13" s="122">
        <f>IF((+相談会集計!B13=0)," ",+相談会集計!B13)</f>
        <v>43968</v>
      </c>
      <c r="D13" s="123" t="str">
        <f>相談会集計!C13</f>
        <v>東地区</v>
      </c>
      <c r="E13" s="124" t="str">
        <f>IF(相談会集計!D13=0," ",相談会集計!D13)</f>
        <v>A</v>
      </c>
      <c r="F13" s="128"/>
      <c r="G13" s="129"/>
      <c r="H13" s="130"/>
      <c r="I13" s="171"/>
      <c r="J13" s="171"/>
      <c r="K13" s="171"/>
      <c r="L13" s="172"/>
      <c r="M13" s="128"/>
      <c r="N13" s="129"/>
      <c r="O13" s="130"/>
      <c r="P13" s="171"/>
      <c r="Q13" s="171"/>
      <c r="R13" s="171"/>
      <c r="S13" s="171"/>
      <c r="T13" s="172"/>
      <c r="U13" s="189"/>
      <c r="V13" s="187"/>
      <c r="W13" s="187"/>
      <c r="X13" s="187"/>
      <c r="Y13" s="187"/>
      <c r="Z13" s="187"/>
      <c r="AA13" s="187"/>
      <c r="AB13" s="187"/>
      <c r="AC13" s="187"/>
      <c r="AD13" s="187"/>
      <c r="AE13" s="187"/>
      <c r="AF13" s="196"/>
      <c r="AG13" s="198"/>
    </row>
    <row r="14" spans="1:39" ht="17.25" customHeight="1" x14ac:dyDescent="0.4">
      <c r="A14" s="100">
        <f t="shared" si="0"/>
        <v>0</v>
      </c>
      <c r="B14" s="101">
        <f t="shared" si="1"/>
        <v>11</v>
      </c>
      <c r="C14" s="122">
        <f>IF((+相談会集計!B14=0)," ",+相談会集計!B14)</f>
        <v>43971</v>
      </c>
      <c r="D14" s="123" t="str">
        <f>相談会集計!C14</f>
        <v>北地区</v>
      </c>
      <c r="E14" s="124" t="str">
        <f>IF(相談会集計!D14=0," ",相談会集計!D14)</f>
        <v>D</v>
      </c>
      <c r="F14" s="128"/>
      <c r="G14" s="129"/>
      <c r="H14" s="130"/>
      <c r="I14" s="171"/>
      <c r="J14" s="171"/>
      <c r="K14" s="171"/>
      <c r="L14" s="172"/>
      <c r="M14" s="128"/>
      <c r="N14" s="129"/>
      <c r="O14" s="130"/>
      <c r="P14" s="171"/>
      <c r="Q14" s="171"/>
      <c r="R14" s="171"/>
      <c r="S14" s="171"/>
      <c r="T14" s="172"/>
      <c r="U14" s="187"/>
      <c r="V14" s="187"/>
      <c r="W14" s="187"/>
      <c r="X14" s="187"/>
      <c r="Y14" s="187"/>
      <c r="Z14" s="187"/>
      <c r="AA14" s="187"/>
      <c r="AB14" s="187"/>
      <c r="AC14" s="187"/>
      <c r="AD14" s="187"/>
      <c r="AE14" s="187"/>
      <c r="AF14" s="196"/>
      <c r="AG14" s="198"/>
    </row>
    <row r="15" spans="1:39" ht="17.25" customHeight="1" x14ac:dyDescent="0.4">
      <c r="A15" s="100">
        <f t="shared" si="0"/>
        <v>0</v>
      </c>
      <c r="B15" s="101">
        <f t="shared" si="1"/>
        <v>12</v>
      </c>
      <c r="C15" s="131">
        <f>IF((+相談会集計!B15=0)," ",+相談会集計!B15)</f>
        <v>43977</v>
      </c>
      <c r="D15" s="132" t="str">
        <f>相談会集計!C15</f>
        <v>公民館</v>
      </c>
      <c r="E15" s="133" t="str">
        <f>IF(相談会集計!D15=0," ",相談会集計!D15)</f>
        <v>C</v>
      </c>
      <c r="F15" s="134"/>
      <c r="G15" s="135"/>
      <c r="H15" s="136"/>
      <c r="I15" s="173"/>
      <c r="J15" s="173"/>
      <c r="K15" s="173"/>
      <c r="L15" s="174"/>
      <c r="M15" s="134"/>
      <c r="N15" s="135"/>
      <c r="O15" s="136"/>
      <c r="P15" s="173"/>
      <c r="Q15" s="173"/>
      <c r="R15" s="173"/>
      <c r="S15" s="173"/>
      <c r="T15" s="174"/>
      <c r="U15" s="187"/>
      <c r="V15" s="187"/>
      <c r="W15" s="187"/>
      <c r="X15" s="187"/>
      <c r="Y15" s="187"/>
      <c r="Z15" s="187"/>
      <c r="AA15" s="187"/>
      <c r="AB15" s="187"/>
      <c r="AC15" s="187"/>
      <c r="AD15" s="187"/>
      <c r="AE15" s="187"/>
      <c r="AF15" s="196"/>
      <c r="AG15" s="198"/>
    </row>
    <row r="16" spans="1:39" ht="17.25" customHeight="1" x14ac:dyDescent="0.4">
      <c r="A16" s="100">
        <f t="shared" si="0"/>
        <v>0</v>
      </c>
      <c r="B16" s="101">
        <f t="shared" si="1"/>
        <v>13</v>
      </c>
      <c r="C16" s="116">
        <f>IF((+相談会集計!B16=0)," ",+相談会集計!B16)</f>
        <v>43986</v>
      </c>
      <c r="D16" s="117" t="str">
        <f>相談会集計!C16</f>
        <v>北地区</v>
      </c>
      <c r="E16" s="118" t="str">
        <f>IF(相談会集計!D16=0," ",相談会集計!D16)</f>
        <v>D</v>
      </c>
      <c r="F16" s="119"/>
      <c r="G16" s="120"/>
      <c r="H16" s="121"/>
      <c r="I16" s="167"/>
      <c r="J16" s="167"/>
      <c r="K16" s="167"/>
      <c r="L16" s="168"/>
      <c r="M16" s="119"/>
      <c r="N16" s="120"/>
      <c r="O16" s="121"/>
      <c r="P16" s="167"/>
      <c r="Q16" s="167"/>
      <c r="R16" s="167"/>
      <c r="S16" s="167"/>
      <c r="T16" s="168"/>
      <c r="U16" s="186"/>
      <c r="V16" s="186"/>
      <c r="W16" s="186"/>
      <c r="X16" s="186"/>
      <c r="Y16" s="186"/>
      <c r="Z16" s="186"/>
      <c r="AA16" s="186"/>
      <c r="AB16" s="186"/>
      <c r="AC16" s="186"/>
      <c r="AD16" s="186"/>
      <c r="AE16" s="186"/>
      <c r="AF16" s="196"/>
      <c r="AG16" s="198"/>
    </row>
    <row r="17" spans="1:33" ht="17.25" customHeight="1" x14ac:dyDescent="0.4">
      <c r="A17" s="100">
        <f t="shared" si="0"/>
        <v>0</v>
      </c>
      <c r="B17" s="101">
        <f t="shared" si="1"/>
        <v>14</v>
      </c>
      <c r="C17" s="122">
        <f>IF((+相談会集計!B17=0)," ",+相談会集計!B17)</f>
        <v>43989</v>
      </c>
      <c r="D17" s="123" t="str">
        <f>相談会集計!C17</f>
        <v>東地区</v>
      </c>
      <c r="E17" s="124" t="str">
        <f>IF(相談会集計!D17=0," ",相談会集計!D17)</f>
        <v>A</v>
      </c>
      <c r="F17" s="128"/>
      <c r="G17" s="129"/>
      <c r="H17" s="130"/>
      <c r="I17" s="171"/>
      <c r="J17" s="171"/>
      <c r="K17" s="171"/>
      <c r="L17" s="172"/>
      <c r="M17" s="128"/>
      <c r="N17" s="129"/>
      <c r="O17" s="130"/>
      <c r="P17" s="171"/>
      <c r="Q17" s="171"/>
      <c r="R17" s="171"/>
      <c r="S17" s="171"/>
      <c r="T17" s="172"/>
      <c r="U17" s="186"/>
      <c r="V17" s="186"/>
      <c r="W17" s="186"/>
      <c r="X17" s="186"/>
      <c r="Y17" s="186"/>
      <c r="Z17" s="186"/>
      <c r="AA17" s="186"/>
      <c r="AB17" s="186"/>
      <c r="AC17" s="186"/>
      <c r="AD17" s="186"/>
      <c r="AE17" s="186"/>
      <c r="AF17" s="196"/>
      <c r="AG17" s="198"/>
    </row>
    <row r="18" spans="1:33" ht="17.25" customHeight="1" x14ac:dyDescent="0.4">
      <c r="A18" s="100">
        <f t="shared" si="0"/>
        <v>0</v>
      </c>
      <c r="B18" s="101">
        <f t="shared" si="1"/>
        <v>15</v>
      </c>
      <c r="C18" s="122">
        <f>IF((+相談会集計!B18=0)," ",+相談会集計!B18)</f>
        <v>43994</v>
      </c>
      <c r="D18" s="123" t="str">
        <f>相談会集計!C18</f>
        <v>公民館</v>
      </c>
      <c r="E18" s="124" t="str">
        <f>IF(相談会集計!D18=0," ",相談会集計!D18)</f>
        <v>C</v>
      </c>
      <c r="F18" s="128"/>
      <c r="G18" s="129"/>
      <c r="H18" s="130"/>
      <c r="I18" s="171"/>
      <c r="J18" s="171"/>
      <c r="K18" s="171"/>
      <c r="L18" s="172"/>
      <c r="M18" s="128"/>
      <c r="N18" s="129"/>
      <c r="O18" s="130"/>
      <c r="P18" s="171"/>
      <c r="Q18" s="171"/>
      <c r="R18" s="171"/>
      <c r="S18" s="171"/>
      <c r="T18" s="172"/>
      <c r="U18" s="190"/>
      <c r="V18" s="186"/>
      <c r="W18" s="186"/>
      <c r="X18" s="186"/>
      <c r="Y18" s="186"/>
      <c r="Z18" s="186"/>
      <c r="AA18" s="186"/>
      <c r="AB18" s="186"/>
      <c r="AC18" s="186"/>
      <c r="AD18" s="186"/>
      <c r="AE18" s="186"/>
      <c r="AF18" s="196"/>
      <c r="AG18" s="198"/>
    </row>
    <row r="19" spans="1:33" ht="17.25" customHeight="1" x14ac:dyDescent="0.4">
      <c r="A19" s="100">
        <f t="shared" si="0"/>
        <v>0</v>
      </c>
      <c r="B19" s="101">
        <f t="shared" si="1"/>
        <v>16</v>
      </c>
      <c r="C19" s="122">
        <f>IF((+相談会集計!B19=0)," ",+相談会集計!B19)</f>
        <v>43999</v>
      </c>
      <c r="D19" s="123" t="str">
        <f>相談会集計!C19</f>
        <v>北地区</v>
      </c>
      <c r="E19" s="124" t="str">
        <f>IF(相談会集計!D19=0," ",相談会集計!D19)</f>
        <v>D</v>
      </c>
      <c r="F19" s="128"/>
      <c r="G19" s="129"/>
      <c r="H19" s="130"/>
      <c r="I19" s="171"/>
      <c r="J19" s="171"/>
      <c r="K19" s="171"/>
      <c r="L19" s="172"/>
      <c r="M19" s="128"/>
      <c r="N19" s="129"/>
      <c r="O19" s="130"/>
      <c r="P19" s="171"/>
      <c r="Q19" s="171"/>
      <c r="R19" s="171"/>
      <c r="S19" s="171"/>
      <c r="T19" s="172"/>
      <c r="U19" s="186"/>
      <c r="V19" s="186"/>
      <c r="W19" s="186"/>
      <c r="X19" s="186"/>
      <c r="Y19" s="186"/>
      <c r="Z19" s="186"/>
      <c r="AA19" s="186"/>
      <c r="AB19" s="186"/>
      <c r="AC19" s="186"/>
      <c r="AD19" s="186"/>
      <c r="AE19" s="186"/>
      <c r="AF19" s="196"/>
      <c r="AG19" s="198"/>
    </row>
    <row r="20" spans="1:33" ht="17.25" customHeight="1" x14ac:dyDescent="0.4">
      <c r="A20" s="100">
        <f t="shared" si="0"/>
        <v>0</v>
      </c>
      <c r="B20" s="101">
        <f t="shared" si="1"/>
        <v>17</v>
      </c>
      <c r="C20" s="122">
        <f>IF((+相談会集計!B20=0)," ",+相談会集計!B20)</f>
        <v>44003</v>
      </c>
      <c r="D20" s="123" t="str">
        <f>相談会集計!C20</f>
        <v>東地区</v>
      </c>
      <c r="E20" s="124" t="str">
        <f>IF(相談会集計!D20=0," ",相談会集計!D20)</f>
        <v>A</v>
      </c>
      <c r="F20" s="128"/>
      <c r="G20" s="129"/>
      <c r="H20" s="130"/>
      <c r="I20" s="171"/>
      <c r="J20" s="171"/>
      <c r="K20" s="171"/>
      <c r="L20" s="172"/>
      <c r="M20" s="128"/>
      <c r="N20" s="129"/>
      <c r="O20" s="130"/>
      <c r="P20" s="171"/>
      <c r="Q20" s="171"/>
      <c r="R20" s="171"/>
      <c r="S20" s="171"/>
      <c r="T20" s="172"/>
      <c r="U20" s="186"/>
      <c r="V20" s="186"/>
      <c r="W20" s="186"/>
      <c r="X20" s="186"/>
      <c r="Y20" s="186"/>
      <c r="Z20" s="186"/>
      <c r="AA20" s="186"/>
      <c r="AB20" s="186"/>
      <c r="AC20" s="186"/>
      <c r="AD20" s="186"/>
      <c r="AE20" s="186"/>
      <c r="AF20" s="196"/>
      <c r="AG20" s="198"/>
    </row>
    <row r="21" spans="1:33" ht="17.25" customHeight="1" x14ac:dyDescent="0.4">
      <c r="A21" s="100">
        <f t="shared" si="0"/>
        <v>0</v>
      </c>
      <c r="B21" s="101">
        <f t="shared" si="1"/>
        <v>18</v>
      </c>
      <c r="C21" s="131">
        <f>IF((+相談会集計!B21=0)," ",+相談会集計!B21)</f>
        <v>44005</v>
      </c>
      <c r="D21" s="132" t="str">
        <f>相談会集計!C21</f>
        <v>公民館</v>
      </c>
      <c r="E21" s="133" t="str">
        <f>IF(相談会集計!D21=0," ",相談会集計!D21)</f>
        <v>C</v>
      </c>
      <c r="F21" s="134"/>
      <c r="G21" s="135"/>
      <c r="H21" s="136"/>
      <c r="I21" s="173"/>
      <c r="J21" s="173"/>
      <c r="K21" s="173"/>
      <c r="L21" s="174"/>
      <c r="M21" s="134"/>
      <c r="N21" s="135"/>
      <c r="O21" s="136"/>
      <c r="P21" s="173"/>
      <c r="Q21" s="173"/>
      <c r="R21" s="173"/>
      <c r="S21" s="173"/>
      <c r="T21" s="174"/>
      <c r="U21" s="186"/>
      <c r="V21" s="186"/>
      <c r="W21" s="186"/>
      <c r="X21" s="186"/>
      <c r="Y21" s="186"/>
      <c r="Z21" s="186"/>
      <c r="AA21" s="186"/>
      <c r="AB21" s="186"/>
      <c r="AC21" s="186"/>
      <c r="AD21" s="186"/>
      <c r="AE21" s="186"/>
      <c r="AF21" s="196"/>
      <c r="AG21" s="198"/>
    </row>
    <row r="22" spans="1:33" ht="17.25" customHeight="1" x14ac:dyDescent="0.4">
      <c r="A22" s="100">
        <f t="shared" si="0"/>
        <v>0</v>
      </c>
      <c r="B22" s="101">
        <f t="shared" si="1"/>
        <v>19</v>
      </c>
      <c r="C22" s="116">
        <f>IF((+相談会集計!B22=0)," ",+相談会集計!B22)</f>
        <v>44014</v>
      </c>
      <c r="D22" s="117" t="str">
        <f>相談会集計!C22</f>
        <v>北地区</v>
      </c>
      <c r="E22" s="118" t="str">
        <f>IF(相談会集計!D22=0," ",相談会集計!D22)</f>
        <v>D</v>
      </c>
      <c r="F22" s="119"/>
      <c r="G22" s="120"/>
      <c r="H22" s="121"/>
      <c r="I22" s="167"/>
      <c r="J22" s="167"/>
      <c r="K22" s="167"/>
      <c r="L22" s="168"/>
      <c r="M22" s="119"/>
      <c r="N22" s="120"/>
      <c r="O22" s="121"/>
      <c r="P22" s="167"/>
      <c r="Q22" s="167"/>
      <c r="R22" s="167"/>
      <c r="S22" s="167"/>
      <c r="T22" s="168"/>
      <c r="U22" s="191"/>
      <c r="V22" s="191"/>
      <c r="W22" s="191"/>
      <c r="X22" s="191"/>
      <c r="Y22" s="191"/>
      <c r="Z22" s="191"/>
      <c r="AA22" s="191"/>
      <c r="AB22" s="191"/>
      <c r="AC22" s="191"/>
      <c r="AD22" s="191"/>
      <c r="AE22" s="191"/>
      <c r="AF22" s="196"/>
      <c r="AG22" s="198"/>
    </row>
    <row r="23" spans="1:33" x14ac:dyDescent="0.4">
      <c r="A23" s="100">
        <f t="shared" si="0"/>
        <v>0</v>
      </c>
      <c r="B23" s="101">
        <f t="shared" si="1"/>
        <v>20</v>
      </c>
      <c r="C23" s="122">
        <f>IF((+相談会集計!B23=0)," ",+相談会集計!B23)</f>
        <v>44017</v>
      </c>
      <c r="D23" s="123" t="str">
        <f>相談会集計!C23</f>
        <v>東地区</v>
      </c>
      <c r="E23" s="124" t="str">
        <f>IF(相談会集計!D23=0," ",相談会集計!D23)</f>
        <v>A</v>
      </c>
      <c r="F23" s="128"/>
      <c r="G23" s="129"/>
      <c r="H23" s="130"/>
      <c r="I23" s="171"/>
      <c r="J23" s="171"/>
      <c r="K23" s="171"/>
      <c r="L23" s="172"/>
      <c r="M23" s="128"/>
      <c r="N23" s="129"/>
      <c r="O23" s="130"/>
      <c r="P23" s="171"/>
      <c r="Q23" s="171"/>
      <c r="R23" s="171"/>
      <c r="S23" s="171"/>
      <c r="T23" s="172"/>
      <c r="U23" s="192"/>
      <c r="V23" s="193"/>
      <c r="W23" s="193"/>
      <c r="X23" s="193"/>
      <c r="Y23" s="193"/>
      <c r="Z23" s="193"/>
      <c r="AA23" s="193"/>
      <c r="AB23" s="193"/>
      <c r="AC23" s="193"/>
      <c r="AD23" s="193"/>
      <c r="AE23" s="193"/>
      <c r="AF23" s="196"/>
      <c r="AG23" s="198"/>
    </row>
    <row r="24" spans="1:33" x14ac:dyDescent="0.4">
      <c r="A24" s="100">
        <f t="shared" si="0"/>
        <v>0</v>
      </c>
      <c r="B24" s="101">
        <f t="shared" si="1"/>
        <v>21</v>
      </c>
      <c r="C24" s="122">
        <f>IF((+相談会集計!B24=0)," ",+相談会集計!B24)</f>
        <v>44022</v>
      </c>
      <c r="D24" s="123" t="str">
        <f>相談会集計!C24</f>
        <v>公民館</v>
      </c>
      <c r="E24" s="124" t="str">
        <f>IF(相談会集計!D24=0," ",相談会集計!D24)</f>
        <v>C</v>
      </c>
      <c r="F24" s="128"/>
      <c r="G24" s="129"/>
      <c r="H24" s="130"/>
      <c r="I24" s="171"/>
      <c r="J24" s="171"/>
      <c r="K24" s="171"/>
      <c r="L24" s="172"/>
      <c r="M24" s="128"/>
      <c r="N24" s="129"/>
      <c r="O24" s="130"/>
      <c r="P24" s="171"/>
      <c r="Q24" s="171"/>
      <c r="R24" s="171"/>
      <c r="S24" s="171"/>
      <c r="T24" s="172"/>
      <c r="U24" s="191"/>
      <c r="V24" s="191"/>
      <c r="W24" s="191"/>
      <c r="X24" s="191"/>
      <c r="Y24" s="191"/>
      <c r="Z24" s="191"/>
      <c r="AA24" s="191"/>
      <c r="AB24" s="191"/>
      <c r="AC24" s="191"/>
      <c r="AD24" s="191"/>
      <c r="AE24" s="191"/>
      <c r="AF24" s="196"/>
      <c r="AG24" s="198"/>
    </row>
    <row r="25" spans="1:33" x14ac:dyDescent="0.4">
      <c r="A25" s="100">
        <f t="shared" si="0"/>
        <v>0</v>
      </c>
      <c r="B25" s="101">
        <f t="shared" si="1"/>
        <v>22</v>
      </c>
      <c r="C25" s="122">
        <f>IF((+相談会集計!B25=0)," ",+相談会集計!B25)</f>
        <v>44027</v>
      </c>
      <c r="D25" s="123" t="str">
        <f>相談会集計!C25</f>
        <v>北地区</v>
      </c>
      <c r="E25" s="124" t="str">
        <f>IF(相談会集計!D25=0," ",相談会集計!D25)</f>
        <v>D</v>
      </c>
      <c r="F25" s="128"/>
      <c r="G25" s="129"/>
      <c r="H25" s="130"/>
      <c r="I25" s="171"/>
      <c r="J25" s="171"/>
      <c r="K25" s="171"/>
      <c r="L25" s="172"/>
      <c r="M25" s="128"/>
      <c r="N25" s="129"/>
      <c r="O25" s="130"/>
      <c r="P25" s="171"/>
      <c r="Q25" s="171"/>
      <c r="R25" s="171"/>
      <c r="S25" s="171"/>
      <c r="T25" s="172"/>
      <c r="U25" s="194"/>
      <c r="V25" s="194"/>
      <c r="W25" s="194"/>
      <c r="X25" s="194"/>
      <c r="Y25" s="194"/>
      <c r="Z25" s="194"/>
      <c r="AA25" s="194"/>
      <c r="AB25" s="194"/>
      <c r="AC25" s="194"/>
      <c r="AD25" s="194"/>
      <c r="AE25" s="194"/>
      <c r="AF25" s="196"/>
      <c r="AG25" s="198"/>
    </row>
    <row r="26" spans="1:33" x14ac:dyDescent="0.4">
      <c r="A26" s="100">
        <f t="shared" si="0"/>
        <v>0</v>
      </c>
      <c r="B26" s="101">
        <f t="shared" si="1"/>
        <v>23</v>
      </c>
      <c r="C26" s="122">
        <f>IF((+相談会集計!B26=0)," ",+相談会集計!B26)</f>
        <v>44031</v>
      </c>
      <c r="D26" s="123" t="str">
        <f>相談会集計!C26</f>
        <v>東地区</v>
      </c>
      <c r="E26" s="124" t="str">
        <f>IF(相談会集計!D26=0," ",相談会集計!D26)</f>
        <v>A</v>
      </c>
      <c r="F26" s="128"/>
      <c r="G26" s="129"/>
      <c r="H26" s="130"/>
      <c r="I26" s="171"/>
      <c r="J26" s="171"/>
      <c r="K26" s="171"/>
      <c r="L26" s="172"/>
      <c r="M26" s="128"/>
      <c r="N26" s="129"/>
      <c r="O26" s="130"/>
      <c r="P26" s="171"/>
      <c r="Q26" s="171"/>
      <c r="R26" s="171"/>
      <c r="S26" s="171"/>
      <c r="T26" s="172"/>
      <c r="U26" s="194"/>
      <c r="V26" s="194"/>
      <c r="W26" s="194"/>
      <c r="X26" s="194"/>
      <c r="Y26" s="194"/>
      <c r="Z26" s="194"/>
      <c r="AA26" s="194"/>
      <c r="AB26" s="194"/>
      <c r="AC26" s="194"/>
      <c r="AD26" s="194"/>
      <c r="AE26" s="194"/>
      <c r="AF26" s="196"/>
      <c r="AG26" s="198"/>
    </row>
    <row r="27" spans="1:33" x14ac:dyDescent="0.4">
      <c r="A27" s="100">
        <f t="shared" si="0"/>
        <v>0</v>
      </c>
      <c r="B27" s="101">
        <f t="shared" si="1"/>
        <v>24</v>
      </c>
      <c r="C27" s="131">
        <f>IF((+相談会集計!B27=0)," ",+相談会集計!B27)</f>
        <v>44040</v>
      </c>
      <c r="D27" s="132" t="str">
        <f>相談会集計!C27</f>
        <v>公民館</v>
      </c>
      <c r="E27" s="133" t="str">
        <f>IF(相談会集計!D27=0," ",相談会集計!D27)</f>
        <v>C</v>
      </c>
      <c r="F27" s="134"/>
      <c r="G27" s="135"/>
      <c r="H27" s="136"/>
      <c r="I27" s="173"/>
      <c r="J27" s="173"/>
      <c r="K27" s="173"/>
      <c r="L27" s="174"/>
      <c r="M27" s="134"/>
      <c r="N27" s="135"/>
      <c r="O27" s="136"/>
      <c r="P27" s="173"/>
      <c r="Q27" s="173"/>
      <c r="R27" s="173"/>
      <c r="S27" s="173"/>
      <c r="T27" s="174"/>
      <c r="U27" s="191"/>
      <c r="V27" s="191"/>
      <c r="W27" s="191"/>
      <c r="X27" s="191"/>
      <c r="Y27" s="191"/>
      <c r="Z27" s="191"/>
      <c r="AA27" s="191"/>
      <c r="AB27" s="191"/>
      <c r="AC27" s="191"/>
      <c r="AD27" s="191"/>
      <c r="AE27" s="191"/>
      <c r="AF27" s="196"/>
      <c r="AG27" s="198"/>
    </row>
    <row r="28" spans="1:33" x14ac:dyDescent="0.4">
      <c r="A28" s="100">
        <f t="shared" si="0"/>
        <v>0</v>
      </c>
      <c r="B28" s="101">
        <f t="shared" si="1"/>
        <v>25</v>
      </c>
      <c r="C28" s="116">
        <f>IF((+相談会集計!B28=0)," ",+相談会集計!B28)</f>
        <v>44045</v>
      </c>
      <c r="D28" s="117" t="str">
        <f>相談会集計!C28</f>
        <v>東地区</v>
      </c>
      <c r="E28" s="118" t="str">
        <f>IF(相談会集計!D28=0," ",相談会集計!D28)</f>
        <v>A</v>
      </c>
      <c r="F28" s="119"/>
      <c r="G28" s="120"/>
      <c r="H28" s="121"/>
      <c r="I28" s="167"/>
      <c r="J28" s="167"/>
      <c r="K28" s="167"/>
      <c r="L28" s="168"/>
      <c r="M28" s="119"/>
      <c r="N28" s="120"/>
      <c r="O28" s="121"/>
      <c r="P28" s="167"/>
      <c r="Q28" s="167"/>
      <c r="R28" s="167"/>
      <c r="S28" s="167"/>
      <c r="T28" s="168"/>
      <c r="U28" s="190"/>
      <c r="V28" s="186"/>
      <c r="W28" s="186"/>
      <c r="X28" s="186"/>
      <c r="Y28" s="186"/>
      <c r="Z28" s="186"/>
      <c r="AA28" s="186"/>
      <c r="AB28" s="186"/>
      <c r="AC28" s="186"/>
      <c r="AD28" s="186"/>
      <c r="AE28" s="186"/>
      <c r="AF28" s="196"/>
      <c r="AG28" s="198"/>
    </row>
    <row r="29" spans="1:33" x14ac:dyDescent="0.4">
      <c r="A29" s="100">
        <f t="shared" si="0"/>
        <v>0</v>
      </c>
      <c r="B29" s="101">
        <f t="shared" si="1"/>
        <v>26</v>
      </c>
      <c r="C29" s="122">
        <f>IF((+相談会集計!B29=0)," ",+相談会集計!B29)</f>
        <v>44049</v>
      </c>
      <c r="D29" s="123" t="str">
        <f>相談会集計!C29</f>
        <v>北地区</v>
      </c>
      <c r="E29" s="124" t="str">
        <f>IF(相談会集計!D29=0," ",相談会集計!D29)</f>
        <v>D</v>
      </c>
      <c r="F29" s="128"/>
      <c r="G29" s="129"/>
      <c r="H29" s="130"/>
      <c r="I29" s="171"/>
      <c r="J29" s="171"/>
      <c r="K29" s="171"/>
      <c r="L29" s="172"/>
      <c r="M29" s="128"/>
      <c r="N29" s="129"/>
      <c r="O29" s="130"/>
      <c r="P29" s="171"/>
      <c r="Q29" s="171"/>
      <c r="R29" s="171"/>
      <c r="S29" s="171"/>
      <c r="T29" s="172"/>
      <c r="U29" s="186"/>
      <c r="V29" s="186"/>
      <c r="W29" s="186"/>
      <c r="X29" s="186"/>
      <c r="Y29" s="186"/>
      <c r="Z29" s="186"/>
      <c r="AA29" s="186"/>
      <c r="AB29" s="186"/>
      <c r="AC29" s="186"/>
      <c r="AD29" s="186"/>
      <c r="AE29" s="186"/>
      <c r="AF29" s="196"/>
      <c r="AG29" s="198"/>
    </row>
    <row r="30" spans="1:33" x14ac:dyDescent="0.4">
      <c r="A30" s="100">
        <f t="shared" si="0"/>
        <v>0</v>
      </c>
      <c r="B30" s="101">
        <f t="shared" si="1"/>
        <v>27</v>
      </c>
      <c r="C30" s="122">
        <f>IF((+相談会集計!B30=0)," ",+相談会集計!B30)</f>
        <v>44057</v>
      </c>
      <c r="D30" s="123" t="str">
        <f>相談会集計!C30</f>
        <v>公民館</v>
      </c>
      <c r="E30" s="124" t="str">
        <f>IF(相談会集計!D30=0," ",相談会集計!D30)</f>
        <v>C</v>
      </c>
      <c r="F30" s="128"/>
      <c r="G30" s="129"/>
      <c r="H30" s="130"/>
      <c r="I30" s="171"/>
      <c r="J30" s="171"/>
      <c r="K30" s="171"/>
      <c r="L30" s="172"/>
      <c r="M30" s="128"/>
      <c r="N30" s="129"/>
      <c r="O30" s="130"/>
      <c r="P30" s="171"/>
      <c r="Q30" s="171"/>
      <c r="R30" s="171"/>
      <c r="S30" s="171"/>
      <c r="T30" s="172"/>
      <c r="U30" s="186"/>
      <c r="V30" s="186"/>
      <c r="W30" s="186"/>
      <c r="X30" s="186"/>
      <c r="Y30" s="186"/>
      <c r="Z30" s="186"/>
      <c r="AA30" s="186"/>
      <c r="AB30" s="186"/>
      <c r="AC30" s="186"/>
      <c r="AD30" s="186"/>
      <c r="AE30" s="186"/>
      <c r="AF30" s="196"/>
      <c r="AG30" s="198"/>
    </row>
    <row r="31" spans="1:33" x14ac:dyDescent="0.4">
      <c r="A31" s="100">
        <f t="shared" si="0"/>
        <v>0</v>
      </c>
      <c r="B31" s="101">
        <f t="shared" si="1"/>
        <v>28</v>
      </c>
      <c r="C31" s="122">
        <f>IF((+相談会集計!B31=0)," ",+相談会集計!B31)</f>
        <v>44059</v>
      </c>
      <c r="D31" s="123" t="str">
        <f>相談会集計!C31</f>
        <v>東地区</v>
      </c>
      <c r="E31" s="124" t="str">
        <f>IF(相談会集計!D31=0," ",相談会集計!D31)</f>
        <v>A</v>
      </c>
      <c r="F31" s="128"/>
      <c r="G31" s="129"/>
      <c r="H31" s="130"/>
      <c r="I31" s="171"/>
      <c r="J31" s="171"/>
      <c r="K31" s="171"/>
      <c r="L31" s="172"/>
      <c r="M31" s="128"/>
      <c r="N31" s="129"/>
      <c r="O31" s="130"/>
      <c r="P31" s="171"/>
      <c r="Q31" s="171"/>
      <c r="R31" s="171"/>
      <c r="S31" s="171"/>
      <c r="T31" s="172"/>
      <c r="U31" s="186"/>
      <c r="V31" s="186"/>
      <c r="W31" s="186"/>
      <c r="X31" s="186"/>
      <c r="Y31" s="186"/>
      <c r="Z31" s="186"/>
      <c r="AA31" s="186"/>
      <c r="AB31" s="186"/>
      <c r="AC31" s="186"/>
      <c r="AD31" s="186"/>
      <c r="AE31" s="186"/>
      <c r="AF31" s="196"/>
      <c r="AG31" s="198"/>
    </row>
    <row r="32" spans="1:33" x14ac:dyDescent="0.4">
      <c r="A32" s="100">
        <f t="shared" si="0"/>
        <v>0</v>
      </c>
      <c r="B32" s="101">
        <f t="shared" si="1"/>
        <v>29</v>
      </c>
      <c r="C32" s="122">
        <f>IF((+相談会集計!B32=0)," ",+相談会集計!B32)</f>
        <v>44062</v>
      </c>
      <c r="D32" s="123" t="str">
        <f>相談会集計!C32</f>
        <v>北地区</v>
      </c>
      <c r="E32" s="124" t="str">
        <f>IF(相談会集計!D32=0," ",相談会集計!D32)</f>
        <v>D</v>
      </c>
      <c r="F32" s="128"/>
      <c r="G32" s="129"/>
      <c r="H32" s="130"/>
      <c r="I32" s="171"/>
      <c r="J32" s="171"/>
      <c r="K32" s="171"/>
      <c r="L32" s="172"/>
      <c r="M32" s="128"/>
      <c r="N32" s="129"/>
      <c r="O32" s="130"/>
      <c r="P32" s="171"/>
      <c r="Q32" s="171"/>
      <c r="R32" s="171"/>
      <c r="S32" s="171"/>
      <c r="T32" s="172"/>
      <c r="U32" s="186"/>
      <c r="V32" s="186"/>
      <c r="W32" s="186"/>
      <c r="X32" s="186"/>
      <c r="Y32" s="186"/>
      <c r="Z32" s="186"/>
      <c r="AA32" s="186"/>
      <c r="AB32" s="186"/>
      <c r="AC32" s="186"/>
      <c r="AD32" s="186"/>
      <c r="AE32" s="186"/>
      <c r="AF32" s="196"/>
      <c r="AG32" s="198"/>
    </row>
    <row r="33" spans="1:44" s="97" customFormat="1" x14ac:dyDescent="0.4">
      <c r="A33" s="137">
        <f t="shared" si="0"/>
        <v>0</v>
      </c>
      <c r="B33" s="138">
        <f t="shared" si="1"/>
        <v>30</v>
      </c>
      <c r="C33" s="131">
        <f>IF((+相談会集計!B33=0)," ",+相談会集計!B33)</f>
        <v>44068</v>
      </c>
      <c r="D33" s="132" t="str">
        <f>相談会集計!C33</f>
        <v>公民館</v>
      </c>
      <c r="E33" s="133" t="str">
        <f>IF(相談会集計!D33=0," ",相談会集計!D33)</f>
        <v>C</v>
      </c>
      <c r="F33" s="134"/>
      <c r="G33" s="135"/>
      <c r="H33" s="136"/>
      <c r="I33" s="173"/>
      <c r="J33" s="173"/>
      <c r="K33" s="173"/>
      <c r="L33" s="174"/>
      <c r="M33" s="134"/>
      <c r="N33" s="135"/>
      <c r="O33" s="136"/>
      <c r="P33" s="173"/>
      <c r="Q33" s="173"/>
      <c r="R33" s="173"/>
      <c r="S33" s="173"/>
      <c r="T33" s="174"/>
      <c r="U33" s="190"/>
      <c r="V33" s="186"/>
      <c r="W33" s="186"/>
      <c r="X33" s="186"/>
      <c r="Y33" s="186"/>
      <c r="Z33" s="186"/>
      <c r="AA33" s="186"/>
      <c r="AB33" s="186"/>
      <c r="AC33" s="186"/>
      <c r="AD33" s="186"/>
      <c r="AE33" s="186"/>
      <c r="AF33" s="196"/>
      <c r="AG33" s="198"/>
      <c r="AH33" s="200"/>
      <c r="AI33" s="200"/>
      <c r="AJ33" s="200"/>
      <c r="AK33" s="200"/>
      <c r="AL33" s="200"/>
      <c r="AM33" s="200"/>
      <c r="AN33" s="200"/>
      <c r="AO33" s="200"/>
      <c r="AP33" s="200"/>
      <c r="AQ33" s="200"/>
      <c r="AR33" s="200"/>
    </row>
    <row r="34" spans="1:44" x14ac:dyDescent="0.4">
      <c r="A34" s="100">
        <f t="shared" si="0"/>
        <v>3</v>
      </c>
      <c r="B34" s="101">
        <f t="shared" si="1"/>
        <v>31</v>
      </c>
      <c r="C34" s="116">
        <f>IF((+相談会集計!B34=0)," ",+相談会集計!B34)</f>
        <v>44077</v>
      </c>
      <c r="D34" s="139" t="str">
        <f>相談会集計!C34</f>
        <v>北地区</v>
      </c>
      <c r="E34" s="140" t="str">
        <f>IF(相談会集計!D34=0," ",相談会集計!D34)</f>
        <v>D</v>
      </c>
      <c r="F34" s="119">
        <v>0</v>
      </c>
      <c r="G34" s="120">
        <v>3</v>
      </c>
      <c r="H34" s="121">
        <v>0</v>
      </c>
      <c r="I34" s="167">
        <v>0</v>
      </c>
      <c r="J34" s="167">
        <v>1</v>
      </c>
      <c r="K34" s="167">
        <v>2</v>
      </c>
      <c r="L34" s="168">
        <v>0</v>
      </c>
      <c r="M34" s="119">
        <v>1</v>
      </c>
      <c r="N34" s="120">
        <v>2</v>
      </c>
      <c r="O34" s="121">
        <v>0</v>
      </c>
      <c r="P34" s="167">
        <v>0</v>
      </c>
      <c r="Q34" s="167">
        <v>1</v>
      </c>
      <c r="R34" s="167">
        <v>1</v>
      </c>
      <c r="S34" s="167">
        <v>1</v>
      </c>
      <c r="T34" s="168">
        <v>0</v>
      </c>
      <c r="AF34" s="196"/>
      <c r="AG34" s="198"/>
    </row>
    <row r="35" spans="1:44" x14ac:dyDescent="0.4">
      <c r="A35" s="100">
        <f t="shared" si="0"/>
        <v>3</v>
      </c>
      <c r="B35" s="101">
        <f t="shared" si="1"/>
        <v>32</v>
      </c>
      <c r="C35" s="122">
        <f>IF((+相談会集計!B35=0)," ",+相談会集計!B35)</f>
        <v>44080</v>
      </c>
      <c r="D35" s="141" t="str">
        <f>相談会集計!C35</f>
        <v>東地区</v>
      </c>
      <c r="E35" s="142" t="str">
        <f>IF(相談会集計!D35=0," ",相談会集計!D35)</f>
        <v>A</v>
      </c>
      <c r="F35" s="128">
        <v>2</v>
      </c>
      <c r="G35" s="129">
        <v>1</v>
      </c>
      <c r="H35" s="130">
        <v>1</v>
      </c>
      <c r="I35" s="171">
        <v>0</v>
      </c>
      <c r="J35" s="171">
        <v>0</v>
      </c>
      <c r="K35" s="171">
        <v>2</v>
      </c>
      <c r="L35" s="172">
        <v>0</v>
      </c>
      <c r="M35" s="128">
        <v>1</v>
      </c>
      <c r="N35" s="129">
        <v>2</v>
      </c>
      <c r="O35" s="130">
        <v>0</v>
      </c>
      <c r="P35" s="171">
        <v>0</v>
      </c>
      <c r="Q35" s="171">
        <v>1</v>
      </c>
      <c r="R35" s="171">
        <v>0</v>
      </c>
      <c r="S35" s="171">
        <v>2</v>
      </c>
      <c r="T35" s="172">
        <v>0</v>
      </c>
      <c r="AF35" s="196"/>
      <c r="AG35" s="198"/>
    </row>
    <row r="36" spans="1:44" x14ac:dyDescent="0.4">
      <c r="A36" s="100">
        <f t="shared" si="0"/>
        <v>0</v>
      </c>
      <c r="B36" s="101">
        <f t="shared" si="1"/>
        <v>33</v>
      </c>
      <c r="C36" s="122">
        <f>IF((+相談会集計!B36=0)," ",+相談会集計!B36)</f>
        <v>44085</v>
      </c>
      <c r="D36" s="123" t="str">
        <f>相談会集計!C36</f>
        <v>公民館</v>
      </c>
      <c r="E36" s="124" t="str">
        <f>IF(相談会集計!D36=0," ",相談会集計!D36)</f>
        <v>C</v>
      </c>
      <c r="F36" s="128"/>
      <c r="G36" s="129"/>
      <c r="H36" s="130"/>
      <c r="I36" s="171"/>
      <c r="J36" s="171"/>
      <c r="K36" s="171"/>
      <c r="L36" s="172"/>
      <c r="M36" s="128"/>
      <c r="N36" s="129"/>
      <c r="O36" s="130"/>
      <c r="P36" s="171"/>
      <c r="Q36" s="171"/>
      <c r="R36" s="171"/>
      <c r="S36" s="171"/>
      <c r="T36" s="172"/>
      <c r="AF36" s="196"/>
      <c r="AG36" s="198"/>
    </row>
    <row r="37" spans="1:44" x14ac:dyDescent="0.4">
      <c r="A37" s="100">
        <f t="shared" si="0"/>
        <v>0</v>
      </c>
      <c r="B37" s="101">
        <f t="shared" si="1"/>
        <v>34</v>
      </c>
      <c r="C37" s="122">
        <f>IF((+相談会集計!B37=0)," ",+相談会集計!B37)</f>
        <v>44090</v>
      </c>
      <c r="D37" s="123" t="str">
        <f>相談会集計!C37</f>
        <v>北地区</v>
      </c>
      <c r="E37" s="124" t="str">
        <f>IF(相談会集計!D37=0," ",相談会集計!D37)</f>
        <v>D</v>
      </c>
      <c r="F37" s="128"/>
      <c r="G37" s="129"/>
      <c r="H37" s="130"/>
      <c r="I37" s="171"/>
      <c r="J37" s="171"/>
      <c r="K37" s="171"/>
      <c r="L37" s="172"/>
      <c r="M37" s="128"/>
      <c r="N37" s="129"/>
      <c r="O37" s="130"/>
      <c r="P37" s="171"/>
      <c r="Q37" s="171"/>
      <c r="R37" s="171"/>
      <c r="S37" s="171"/>
      <c r="T37" s="172"/>
      <c r="AF37" s="196"/>
      <c r="AG37" s="198"/>
    </row>
    <row r="38" spans="1:44" x14ac:dyDescent="0.4">
      <c r="A38" s="100">
        <f t="shared" si="0"/>
        <v>3</v>
      </c>
      <c r="B38" s="101">
        <f t="shared" si="1"/>
        <v>35</v>
      </c>
      <c r="C38" s="122">
        <f>IF((+相談会集計!B38=0)," ",+相談会集計!B38)</f>
        <v>44094</v>
      </c>
      <c r="D38" s="141" t="str">
        <f>相談会集計!C38</f>
        <v>東地区</v>
      </c>
      <c r="E38" s="142" t="str">
        <f>IF(相談会集計!D38=0," ",相談会集計!D38)</f>
        <v>A</v>
      </c>
      <c r="F38" s="128">
        <v>2</v>
      </c>
      <c r="G38" s="129">
        <v>1</v>
      </c>
      <c r="H38" s="130">
        <v>1</v>
      </c>
      <c r="I38" s="171">
        <v>0</v>
      </c>
      <c r="J38" s="171">
        <v>0</v>
      </c>
      <c r="K38" s="171">
        <v>1</v>
      </c>
      <c r="L38" s="172">
        <v>1</v>
      </c>
      <c r="M38" s="128">
        <v>1</v>
      </c>
      <c r="N38" s="129">
        <v>2</v>
      </c>
      <c r="O38" s="130">
        <v>0</v>
      </c>
      <c r="P38" s="171">
        <v>0</v>
      </c>
      <c r="Q38" s="171">
        <v>0</v>
      </c>
      <c r="R38" s="171">
        <v>0</v>
      </c>
      <c r="S38" s="171">
        <v>3</v>
      </c>
      <c r="T38" s="172">
        <v>0</v>
      </c>
      <c r="U38" s="195"/>
      <c r="AF38" s="196"/>
      <c r="AG38" s="198"/>
    </row>
    <row r="39" spans="1:44" x14ac:dyDescent="0.4">
      <c r="A39" s="100">
        <f t="shared" si="0"/>
        <v>0</v>
      </c>
      <c r="B39" s="101">
        <f t="shared" si="1"/>
        <v>36</v>
      </c>
      <c r="C39" s="131">
        <f>IF((+相談会集計!B39=0)," ",+相談会集計!B39)</f>
        <v>44103</v>
      </c>
      <c r="D39" s="132" t="str">
        <f>相談会集計!C39</f>
        <v>公民館</v>
      </c>
      <c r="E39" s="133" t="str">
        <f>IF(相談会集計!D39=0," ",相談会集計!D39)</f>
        <v>C</v>
      </c>
      <c r="F39" s="134"/>
      <c r="G39" s="135"/>
      <c r="H39" s="136"/>
      <c r="I39" s="173"/>
      <c r="J39" s="173"/>
      <c r="K39" s="173"/>
      <c r="L39" s="174"/>
      <c r="M39" s="134"/>
      <c r="N39" s="135"/>
      <c r="O39" s="136"/>
      <c r="P39" s="173"/>
      <c r="Q39" s="173"/>
      <c r="R39" s="173"/>
      <c r="S39" s="173"/>
      <c r="T39" s="174"/>
      <c r="AF39" s="196"/>
      <c r="AG39" s="198"/>
    </row>
    <row r="40" spans="1:44" x14ac:dyDescent="0.4">
      <c r="A40" s="100">
        <f t="shared" si="0"/>
        <v>5</v>
      </c>
      <c r="B40" s="101">
        <f t="shared" si="1"/>
        <v>37</v>
      </c>
      <c r="C40" s="116">
        <f>IF((+相談会集計!B40=0)," ",+相談会集計!B40)</f>
        <v>44105</v>
      </c>
      <c r="D40" s="143" t="str">
        <f>相談会集計!C40</f>
        <v>北地区</v>
      </c>
      <c r="E40" s="140" t="str">
        <f>IF(相談会集計!D40=0," ",相談会集計!D40)</f>
        <v>D</v>
      </c>
      <c r="F40" s="119">
        <v>3</v>
      </c>
      <c r="G40" s="120">
        <v>2</v>
      </c>
      <c r="H40" s="121">
        <v>0</v>
      </c>
      <c r="I40" s="167">
        <v>0</v>
      </c>
      <c r="J40" s="167">
        <v>2</v>
      </c>
      <c r="K40" s="167">
        <v>2</v>
      </c>
      <c r="L40" s="168">
        <v>1</v>
      </c>
      <c r="M40" s="119">
        <v>0</v>
      </c>
      <c r="N40" s="120">
        <v>5</v>
      </c>
      <c r="O40" s="121">
        <v>0</v>
      </c>
      <c r="P40" s="167">
        <v>0</v>
      </c>
      <c r="Q40" s="167">
        <v>0</v>
      </c>
      <c r="R40" s="167">
        <v>2</v>
      </c>
      <c r="S40" s="167">
        <v>3</v>
      </c>
      <c r="T40" s="168">
        <v>0</v>
      </c>
      <c r="AF40" s="196"/>
      <c r="AG40" s="198"/>
    </row>
    <row r="41" spans="1:44" x14ac:dyDescent="0.4">
      <c r="A41" s="100">
        <f t="shared" si="0"/>
        <v>7</v>
      </c>
      <c r="B41" s="101">
        <f t="shared" si="1"/>
        <v>38</v>
      </c>
      <c r="C41" s="122">
        <f>IF((+相談会集計!B41=0)," ",+相談会集計!B41)</f>
        <v>44108</v>
      </c>
      <c r="D41" s="141" t="str">
        <f>相談会集計!C41</f>
        <v>東地区</v>
      </c>
      <c r="E41" s="142" t="str">
        <f>IF(相談会集計!D41=0," ",相談会集計!D41)</f>
        <v>A</v>
      </c>
      <c r="F41" s="128">
        <v>2</v>
      </c>
      <c r="G41" s="129">
        <v>5</v>
      </c>
      <c r="H41" s="130">
        <v>1</v>
      </c>
      <c r="I41" s="171">
        <v>0</v>
      </c>
      <c r="J41" s="171">
        <v>2</v>
      </c>
      <c r="K41" s="171">
        <v>4</v>
      </c>
      <c r="L41" s="172">
        <v>0</v>
      </c>
      <c r="M41" s="128">
        <v>1</v>
      </c>
      <c r="N41" s="129">
        <v>6</v>
      </c>
      <c r="O41" s="130">
        <v>0</v>
      </c>
      <c r="P41" s="171">
        <v>0</v>
      </c>
      <c r="Q41" s="171">
        <v>1</v>
      </c>
      <c r="R41" s="171">
        <v>0</v>
      </c>
      <c r="S41" s="171">
        <v>6</v>
      </c>
      <c r="T41" s="172">
        <v>0</v>
      </c>
      <c r="AF41" s="196"/>
      <c r="AG41" s="198"/>
    </row>
    <row r="42" spans="1:44" x14ac:dyDescent="0.4">
      <c r="A42" s="100">
        <f t="shared" si="0"/>
        <v>2</v>
      </c>
      <c r="B42" s="101">
        <f t="shared" si="1"/>
        <v>39</v>
      </c>
      <c r="C42" s="122">
        <f>IF((+相談会集計!B42=0)," ",+相談会集計!B42)</f>
        <v>44113</v>
      </c>
      <c r="D42" s="141" t="str">
        <f>相談会集計!C42</f>
        <v>公民館</v>
      </c>
      <c r="E42" s="142" t="str">
        <f>IF(相談会集計!D42=0," ",相談会集計!D42)</f>
        <v>C</v>
      </c>
      <c r="F42" s="128">
        <v>1</v>
      </c>
      <c r="G42" s="129">
        <v>1</v>
      </c>
      <c r="H42" s="130">
        <v>1</v>
      </c>
      <c r="I42" s="171">
        <v>0</v>
      </c>
      <c r="J42" s="171">
        <v>1</v>
      </c>
      <c r="K42" s="171">
        <v>0</v>
      </c>
      <c r="L42" s="172">
        <v>0</v>
      </c>
      <c r="M42" s="128">
        <v>1</v>
      </c>
      <c r="N42" s="129">
        <v>1</v>
      </c>
      <c r="O42" s="130">
        <v>0</v>
      </c>
      <c r="P42" s="171">
        <v>0</v>
      </c>
      <c r="Q42" s="171">
        <v>1</v>
      </c>
      <c r="R42" s="171">
        <v>0</v>
      </c>
      <c r="S42" s="171">
        <v>1</v>
      </c>
      <c r="T42" s="172">
        <v>0</v>
      </c>
      <c r="AF42" s="196"/>
      <c r="AG42" s="198"/>
    </row>
    <row r="43" spans="1:44" x14ac:dyDescent="0.4">
      <c r="A43" s="100">
        <f t="shared" si="0"/>
        <v>10</v>
      </c>
      <c r="B43" s="101">
        <f t="shared" si="1"/>
        <v>40</v>
      </c>
      <c r="C43" s="122">
        <f>IF((+相談会集計!B43=0)," ",+相談会集計!B43)</f>
        <v>44122</v>
      </c>
      <c r="D43" s="141" t="str">
        <f>相談会集計!C43</f>
        <v>東地区</v>
      </c>
      <c r="E43" s="142" t="str">
        <f>IF(相談会集計!D43=0," ",相談会集計!D43)</f>
        <v>A</v>
      </c>
      <c r="F43" s="128">
        <v>3</v>
      </c>
      <c r="G43" s="129">
        <v>7</v>
      </c>
      <c r="H43" s="130">
        <v>3</v>
      </c>
      <c r="I43" s="171">
        <v>0</v>
      </c>
      <c r="J43" s="171">
        <v>2</v>
      </c>
      <c r="K43" s="171">
        <v>5</v>
      </c>
      <c r="L43" s="172">
        <v>0</v>
      </c>
      <c r="M43" s="128">
        <v>1</v>
      </c>
      <c r="N43" s="129">
        <v>9</v>
      </c>
      <c r="O43" s="130">
        <v>0</v>
      </c>
      <c r="P43" s="171">
        <v>1</v>
      </c>
      <c r="Q43" s="171">
        <v>1</v>
      </c>
      <c r="R43" s="171">
        <v>1</v>
      </c>
      <c r="S43" s="171">
        <v>6</v>
      </c>
      <c r="T43" s="172">
        <v>1</v>
      </c>
      <c r="U43" s="195"/>
      <c r="AF43" s="196"/>
      <c r="AG43" s="198"/>
    </row>
    <row r="44" spans="1:44" x14ac:dyDescent="0.4">
      <c r="A44" s="100">
        <f t="shared" si="0"/>
        <v>5</v>
      </c>
      <c r="B44" s="101">
        <f t="shared" si="1"/>
        <v>41</v>
      </c>
      <c r="C44" s="122">
        <f>IF((+相談会集計!B44=0)," ",+相談会集計!B44)</f>
        <v>44125</v>
      </c>
      <c r="D44" s="141" t="str">
        <f>相談会集計!C44</f>
        <v>北地区</v>
      </c>
      <c r="E44" s="142" t="str">
        <f>IF(相談会集計!D44=0," ",相談会集計!D44)</f>
        <v>D</v>
      </c>
      <c r="F44" s="128">
        <v>2</v>
      </c>
      <c r="G44" s="129">
        <v>3</v>
      </c>
      <c r="H44" s="130">
        <v>0</v>
      </c>
      <c r="I44" s="171">
        <v>0</v>
      </c>
      <c r="J44" s="171">
        <v>2</v>
      </c>
      <c r="K44" s="171">
        <v>2</v>
      </c>
      <c r="L44" s="172">
        <v>1</v>
      </c>
      <c r="M44" s="128">
        <v>1</v>
      </c>
      <c r="N44" s="129">
        <v>4</v>
      </c>
      <c r="O44" s="130">
        <v>0</v>
      </c>
      <c r="P44" s="171">
        <v>0</v>
      </c>
      <c r="Q44" s="171">
        <v>1</v>
      </c>
      <c r="R44" s="171">
        <v>1</v>
      </c>
      <c r="S44" s="171">
        <v>3</v>
      </c>
      <c r="T44" s="172">
        <v>0</v>
      </c>
      <c r="AF44" s="196"/>
      <c r="AG44" s="198"/>
    </row>
    <row r="45" spans="1:44" x14ac:dyDescent="0.4">
      <c r="A45" s="100">
        <f t="shared" si="0"/>
        <v>2</v>
      </c>
      <c r="B45" s="101">
        <f t="shared" si="1"/>
        <v>42</v>
      </c>
      <c r="C45" s="131">
        <f>IF((+相談会集計!B45=0)," ",+相談会集計!B45)</f>
        <v>44131</v>
      </c>
      <c r="D45" s="144" t="str">
        <f>相談会集計!C45</f>
        <v>公民館</v>
      </c>
      <c r="E45" s="145" t="str">
        <f>IF(相談会集計!D45=0," ",相談会集計!D45)</f>
        <v>C</v>
      </c>
      <c r="F45" s="134">
        <v>0</v>
      </c>
      <c r="G45" s="135">
        <v>2</v>
      </c>
      <c r="H45" s="136">
        <v>1</v>
      </c>
      <c r="I45" s="173">
        <v>0</v>
      </c>
      <c r="J45" s="173">
        <v>1</v>
      </c>
      <c r="K45" s="173">
        <v>0</v>
      </c>
      <c r="L45" s="174">
        <v>0</v>
      </c>
      <c r="M45" s="134">
        <v>1</v>
      </c>
      <c r="N45" s="135">
        <v>1</v>
      </c>
      <c r="O45" s="136">
        <v>0</v>
      </c>
      <c r="P45" s="173">
        <v>0</v>
      </c>
      <c r="Q45" s="173">
        <v>0</v>
      </c>
      <c r="R45" s="173">
        <v>0</v>
      </c>
      <c r="S45" s="173">
        <v>2</v>
      </c>
      <c r="T45" s="174">
        <v>0</v>
      </c>
      <c r="AF45" s="196"/>
      <c r="AG45" s="198"/>
    </row>
    <row r="46" spans="1:44" x14ac:dyDescent="0.4">
      <c r="A46" s="100">
        <f t="shared" si="0"/>
        <v>5</v>
      </c>
      <c r="B46" s="101">
        <f t="shared" si="1"/>
        <v>43</v>
      </c>
      <c r="C46" s="116">
        <f>IF((+相談会集計!B46=0)," ",+相談会集計!B46)</f>
        <v>44140</v>
      </c>
      <c r="D46" s="143" t="str">
        <f>相談会集計!C46</f>
        <v>北地区</v>
      </c>
      <c r="E46" s="140" t="str">
        <f>IF(相談会集計!D46=0," ",相談会集計!D46)</f>
        <v>D</v>
      </c>
      <c r="F46" s="146">
        <v>4</v>
      </c>
      <c r="G46" s="147">
        <v>1</v>
      </c>
      <c r="H46" s="121">
        <v>0</v>
      </c>
      <c r="I46" s="167">
        <v>0</v>
      </c>
      <c r="J46" s="167">
        <v>2</v>
      </c>
      <c r="K46" s="167">
        <v>2</v>
      </c>
      <c r="L46" s="168">
        <v>1</v>
      </c>
      <c r="M46" s="119">
        <v>0</v>
      </c>
      <c r="N46" s="120">
        <v>5</v>
      </c>
      <c r="O46" s="121">
        <v>0</v>
      </c>
      <c r="P46" s="167">
        <v>0</v>
      </c>
      <c r="Q46" s="167">
        <v>0</v>
      </c>
      <c r="R46" s="167">
        <v>1</v>
      </c>
      <c r="S46" s="167">
        <v>4</v>
      </c>
      <c r="T46" s="168">
        <v>0</v>
      </c>
      <c r="AF46" s="196"/>
      <c r="AG46" s="198"/>
    </row>
    <row r="47" spans="1:44" x14ac:dyDescent="0.4">
      <c r="A47" s="100">
        <f t="shared" si="0"/>
        <v>6</v>
      </c>
      <c r="B47" s="101">
        <f t="shared" si="1"/>
        <v>44</v>
      </c>
      <c r="C47" s="122">
        <f>IF((+相談会集計!B47=0)," ",+相談会集計!B47)</f>
        <v>44143</v>
      </c>
      <c r="D47" s="141" t="str">
        <f>相談会集計!C47</f>
        <v>東地区</v>
      </c>
      <c r="E47" s="142" t="str">
        <f>IF(相談会集計!D47=0," ",相談会集計!D47)</f>
        <v>A</v>
      </c>
      <c r="F47" s="128">
        <v>2</v>
      </c>
      <c r="G47" s="129">
        <v>4</v>
      </c>
      <c r="H47" s="130">
        <v>1</v>
      </c>
      <c r="I47" s="171">
        <v>0</v>
      </c>
      <c r="J47" s="171">
        <v>2</v>
      </c>
      <c r="K47" s="171">
        <v>3</v>
      </c>
      <c r="L47" s="172">
        <v>0</v>
      </c>
      <c r="M47" s="128">
        <v>1</v>
      </c>
      <c r="N47" s="129">
        <v>5</v>
      </c>
      <c r="O47" s="130">
        <v>0</v>
      </c>
      <c r="P47" s="171">
        <v>0</v>
      </c>
      <c r="Q47" s="171">
        <v>1</v>
      </c>
      <c r="R47" s="171">
        <v>0</v>
      </c>
      <c r="S47" s="171">
        <v>5</v>
      </c>
      <c r="T47" s="172">
        <v>0</v>
      </c>
      <c r="AF47" s="196"/>
      <c r="AG47" s="198"/>
    </row>
    <row r="48" spans="1:44" x14ac:dyDescent="0.4">
      <c r="A48" s="100">
        <f t="shared" si="0"/>
        <v>2</v>
      </c>
      <c r="B48" s="101">
        <f t="shared" si="1"/>
        <v>45</v>
      </c>
      <c r="C48" s="122">
        <f>IF((+相談会集計!B48=0)," ",+相談会集計!B48)</f>
        <v>44148</v>
      </c>
      <c r="D48" s="141" t="str">
        <f>相談会集計!C48</f>
        <v>公民館</v>
      </c>
      <c r="E48" s="142" t="str">
        <f>IF(相談会集計!D48=0," ",相談会集計!D48)</f>
        <v>C</v>
      </c>
      <c r="F48" s="128">
        <v>1</v>
      </c>
      <c r="G48" s="129">
        <v>1</v>
      </c>
      <c r="H48" s="130">
        <v>1</v>
      </c>
      <c r="I48" s="171">
        <v>0</v>
      </c>
      <c r="J48" s="171">
        <v>0</v>
      </c>
      <c r="K48" s="171">
        <v>0</v>
      </c>
      <c r="L48" s="172">
        <v>1</v>
      </c>
      <c r="M48" s="128">
        <v>1</v>
      </c>
      <c r="N48" s="129">
        <v>1</v>
      </c>
      <c r="O48" s="130">
        <v>0</v>
      </c>
      <c r="P48" s="171">
        <v>0</v>
      </c>
      <c r="Q48" s="171">
        <v>0</v>
      </c>
      <c r="R48" s="171">
        <v>0</v>
      </c>
      <c r="S48" s="171">
        <v>2</v>
      </c>
      <c r="T48" s="172">
        <v>0</v>
      </c>
      <c r="U48" s="195"/>
      <c r="AF48" s="196"/>
      <c r="AG48" s="198"/>
    </row>
    <row r="49" spans="1:33" x14ac:dyDescent="0.4">
      <c r="A49" s="100">
        <f t="shared" si="0"/>
        <v>2</v>
      </c>
      <c r="B49" s="101">
        <f t="shared" si="1"/>
        <v>46</v>
      </c>
      <c r="C49" s="122">
        <f>IF((+相談会集計!B49=0)," ",+相談会集計!B49)</f>
        <v>44150</v>
      </c>
      <c r="D49" s="141" t="str">
        <f>相談会集計!C49</f>
        <v>東地区</v>
      </c>
      <c r="E49" s="142" t="str">
        <f>IF(相談会集計!D49=0," ",相談会集計!D49)</f>
        <v>A</v>
      </c>
      <c r="F49" s="128">
        <v>0</v>
      </c>
      <c r="G49" s="129">
        <v>2</v>
      </c>
      <c r="H49" s="130">
        <v>1</v>
      </c>
      <c r="I49" s="171">
        <v>0</v>
      </c>
      <c r="J49" s="171">
        <v>1</v>
      </c>
      <c r="K49" s="171">
        <v>0</v>
      </c>
      <c r="L49" s="172">
        <v>0</v>
      </c>
      <c r="M49" s="128">
        <v>1</v>
      </c>
      <c r="N49" s="129">
        <v>1</v>
      </c>
      <c r="O49" s="130">
        <v>0</v>
      </c>
      <c r="P49" s="171">
        <v>0</v>
      </c>
      <c r="Q49" s="171">
        <v>0</v>
      </c>
      <c r="R49" s="171">
        <v>0</v>
      </c>
      <c r="S49" s="171">
        <v>2</v>
      </c>
      <c r="T49" s="172">
        <v>0</v>
      </c>
      <c r="AF49" s="196"/>
      <c r="AG49" s="198"/>
    </row>
    <row r="50" spans="1:33" x14ac:dyDescent="0.4">
      <c r="A50" s="100">
        <f t="shared" si="0"/>
        <v>0</v>
      </c>
      <c r="B50" s="101">
        <f t="shared" si="1"/>
        <v>47</v>
      </c>
      <c r="C50" s="122">
        <f>IF((+相談会集計!B50=0)," ",+相談会集計!B50)</f>
        <v>44153</v>
      </c>
      <c r="D50" s="123" t="str">
        <f>相談会集計!C50</f>
        <v>北地区</v>
      </c>
      <c r="E50" s="124" t="str">
        <f>IF(相談会集計!D50=0," ",相談会集計!D50)</f>
        <v>D</v>
      </c>
      <c r="F50" s="128"/>
      <c r="G50" s="129"/>
      <c r="H50" s="130"/>
      <c r="I50" s="171"/>
      <c r="J50" s="171"/>
      <c r="K50" s="171"/>
      <c r="L50" s="172"/>
      <c r="M50" s="128"/>
      <c r="N50" s="129"/>
      <c r="O50" s="130"/>
      <c r="P50" s="171"/>
      <c r="Q50" s="171"/>
      <c r="R50" s="171"/>
      <c r="S50" s="171"/>
      <c r="T50" s="172"/>
      <c r="AF50" s="196"/>
      <c r="AG50" s="198"/>
    </row>
    <row r="51" spans="1:33" x14ac:dyDescent="0.4">
      <c r="A51" s="100">
        <f t="shared" si="0"/>
        <v>1</v>
      </c>
      <c r="B51" s="101">
        <f t="shared" si="1"/>
        <v>48</v>
      </c>
      <c r="C51" s="131">
        <f>IF((+相談会集計!B51=0)," ",+相談会集計!B51)</f>
        <v>44159</v>
      </c>
      <c r="D51" s="144" t="str">
        <f>相談会集計!C51</f>
        <v>公民館</v>
      </c>
      <c r="E51" s="145" t="str">
        <f>IF(相談会集計!D51=0," ",相談会集計!D51)</f>
        <v>C</v>
      </c>
      <c r="F51" s="148">
        <v>1</v>
      </c>
      <c r="G51" s="149">
        <v>0</v>
      </c>
      <c r="H51" s="150">
        <v>0</v>
      </c>
      <c r="I51" s="175">
        <v>0</v>
      </c>
      <c r="J51" s="175">
        <v>0</v>
      </c>
      <c r="K51" s="175">
        <v>0</v>
      </c>
      <c r="L51" s="176">
        <v>1</v>
      </c>
      <c r="M51" s="148">
        <v>0</v>
      </c>
      <c r="N51" s="149">
        <v>1</v>
      </c>
      <c r="O51" s="150">
        <v>0</v>
      </c>
      <c r="P51" s="175">
        <v>0</v>
      </c>
      <c r="Q51" s="175">
        <v>0</v>
      </c>
      <c r="R51" s="175">
        <v>0</v>
      </c>
      <c r="S51" s="175">
        <v>1</v>
      </c>
      <c r="T51" s="176">
        <v>0</v>
      </c>
      <c r="AF51" s="196"/>
      <c r="AG51" s="198"/>
    </row>
    <row r="52" spans="1:33" x14ac:dyDescent="0.4">
      <c r="A52" s="100">
        <f t="shared" si="0"/>
        <v>6</v>
      </c>
      <c r="B52" s="101">
        <f t="shared" si="1"/>
        <v>49</v>
      </c>
      <c r="C52" s="116">
        <f>IF((+相談会集計!B52=0)," ",+相談会集計!B52)</f>
        <v>44168</v>
      </c>
      <c r="D52" s="143" t="str">
        <f>相談会集計!C52</f>
        <v>北地区</v>
      </c>
      <c r="E52" s="140" t="str">
        <f>IF(相談会集計!D52=0," ",相談会集計!D52)</f>
        <v>D</v>
      </c>
      <c r="F52" s="151">
        <v>3</v>
      </c>
      <c r="G52" s="152">
        <v>3</v>
      </c>
      <c r="H52" s="153">
        <v>0</v>
      </c>
      <c r="I52" s="177">
        <v>0</v>
      </c>
      <c r="J52" s="177">
        <v>2</v>
      </c>
      <c r="K52" s="177">
        <v>0</v>
      </c>
      <c r="L52" s="178">
        <v>2</v>
      </c>
      <c r="M52" s="151">
        <v>0</v>
      </c>
      <c r="N52" s="152">
        <v>6</v>
      </c>
      <c r="O52" s="153">
        <v>0</v>
      </c>
      <c r="P52" s="177">
        <v>0</v>
      </c>
      <c r="Q52" s="177">
        <v>0</v>
      </c>
      <c r="R52" s="177">
        <v>1</v>
      </c>
      <c r="S52" s="177">
        <v>5</v>
      </c>
      <c r="T52" s="178">
        <v>0</v>
      </c>
      <c r="AF52" s="196"/>
      <c r="AG52" s="198"/>
    </row>
    <row r="53" spans="1:33" x14ac:dyDescent="0.4">
      <c r="A53" s="100">
        <f t="shared" si="0"/>
        <v>7</v>
      </c>
      <c r="B53" s="101">
        <f t="shared" si="1"/>
        <v>50</v>
      </c>
      <c r="C53" s="122">
        <f>IF((+相談会集計!B53=0)," ",+相談会集計!B53)</f>
        <v>44171</v>
      </c>
      <c r="D53" s="141" t="str">
        <f>相談会集計!C53</f>
        <v>東地区</v>
      </c>
      <c r="E53" s="142" t="str">
        <f>IF(相談会集計!D53=0," ",相談会集計!D53)</f>
        <v>A</v>
      </c>
      <c r="F53" s="125">
        <v>2</v>
      </c>
      <c r="G53" s="126">
        <v>5</v>
      </c>
      <c r="H53" s="127">
        <v>1</v>
      </c>
      <c r="I53" s="169">
        <v>1</v>
      </c>
      <c r="J53" s="169">
        <v>2</v>
      </c>
      <c r="K53" s="169">
        <v>2</v>
      </c>
      <c r="L53" s="170">
        <v>1</v>
      </c>
      <c r="M53" s="125">
        <v>1</v>
      </c>
      <c r="N53" s="126">
        <v>6</v>
      </c>
      <c r="O53" s="127">
        <v>0</v>
      </c>
      <c r="P53" s="169">
        <v>0</v>
      </c>
      <c r="Q53" s="169">
        <v>1</v>
      </c>
      <c r="R53" s="169">
        <v>0</v>
      </c>
      <c r="S53" s="169">
        <v>6</v>
      </c>
      <c r="T53" s="170">
        <v>0</v>
      </c>
      <c r="U53" s="195"/>
      <c r="AF53" s="196"/>
      <c r="AG53" s="198"/>
    </row>
    <row r="54" spans="1:33" x14ac:dyDescent="0.4">
      <c r="A54" s="100">
        <f t="shared" si="0"/>
        <v>2</v>
      </c>
      <c r="B54" s="101">
        <f t="shared" si="1"/>
        <v>51</v>
      </c>
      <c r="C54" s="122">
        <f>IF((+相談会集計!B54=0)," ",+相談会集計!B54)</f>
        <v>44176</v>
      </c>
      <c r="D54" s="141" t="str">
        <f>相談会集計!C54</f>
        <v>公民館</v>
      </c>
      <c r="E54" s="142" t="str">
        <f>IF(相談会集計!D54=0," ",相談会集計!D54)</f>
        <v>C</v>
      </c>
      <c r="F54" s="125">
        <v>1</v>
      </c>
      <c r="G54" s="126">
        <v>1</v>
      </c>
      <c r="H54" s="127">
        <v>1</v>
      </c>
      <c r="I54" s="169">
        <v>0</v>
      </c>
      <c r="J54" s="169">
        <v>0</v>
      </c>
      <c r="K54" s="169">
        <v>0</v>
      </c>
      <c r="L54" s="170">
        <v>1</v>
      </c>
      <c r="M54" s="125">
        <v>1</v>
      </c>
      <c r="N54" s="126">
        <v>1</v>
      </c>
      <c r="O54" s="127">
        <v>0</v>
      </c>
      <c r="P54" s="169">
        <v>0</v>
      </c>
      <c r="Q54" s="169">
        <v>0</v>
      </c>
      <c r="R54" s="169">
        <v>0</v>
      </c>
      <c r="S54" s="169">
        <v>2</v>
      </c>
      <c r="T54" s="170">
        <v>0</v>
      </c>
      <c r="AF54" s="196"/>
      <c r="AG54" s="198"/>
    </row>
    <row r="55" spans="1:33" x14ac:dyDescent="0.4">
      <c r="A55" s="100">
        <f t="shared" si="0"/>
        <v>3</v>
      </c>
      <c r="B55" s="101">
        <f t="shared" si="1"/>
        <v>52</v>
      </c>
      <c r="C55" s="122">
        <f>IF((+相談会集計!B55=0)," ",+相談会集計!B55)</f>
        <v>44181</v>
      </c>
      <c r="D55" s="141" t="str">
        <f>相談会集計!C55</f>
        <v>北地区</v>
      </c>
      <c r="E55" s="142" t="str">
        <f>IF(相談会集計!D55=0," ",相談会集計!D55)</f>
        <v>D</v>
      </c>
      <c r="F55" s="125">
        <v>1</v>
      </c>
      <c r="G55" s="126">
        <v>2</v>
      </c>
      <c r="H55" s="127">
        <v>0</v>
      </c>
      <c r="I55" s="169">
        <v>0</v>
      </c>
      <c r="J55" s="169">
        <v>0</v>
      </c>
      <c r="K55" s="169">
        <v>1</v>
      </c>
      <c r="L55" s="170">
        <v>1</v>
      </c>
      <c r="M55" s="125">
        <v>0</v>
      </c>
      <c r="N55" s="126">
        <v>3</v>
      </c>
      <c r="O55" s="127">
        <v>0</v>
      </c>
      <c r="P55" s="169">
        <v>0</v>
      </c>
      <c r="Q55" s="169">
        <v>0</v>
      </c>
      <c r="R55" s="169">
        <v>0</v>
      </c>
      <c r="S55" s="169">
        <v>3</v>
      </c>
      <c r="T55" s="170">
        <v>0</v>
      </c>
      <c r="AF55" s="196"/>
      <c r="AG55" s="198"/>
    </row>
    <row r="56" spans="1:33" x14ac:dyDescent="0.4">
      <c r="A56" s="100">
        <f t="shared" si="0"/>
        <v>4</v>
      </c>
      <c r="B56" s="101">
        <f t="shared" si="1"/>
        <v>53</v>
      </c>
      <c r="C56" s="122">
        <f>IF((+相談会集計!B56=0)," ",+相談会集計!B56)</f>
        <v>44185</v>
      </c>
      <c r="D56" s="141" t="str">
        <f>相談会集計!C56</f>
        <v>東地区</v>
      </c>
      <c r="E56" s="142" t="str">
        <f>IF(相談会集計!D56=0," ",相談会集計!D56)</f>
        <v>A</v>
      </c>
      <c r="F56" s="125">
        <v>1</v>
      </c>
      <c r="G56" s="126">
        <v>3</v>
      </c>
      <c r="H56" s="127">
        <v>0</v>
      </c>
      <c r="I56" s="169">
        <v>0</v>
      </c>
      <c r="J56" s="169">
        <v>2</v>
      </c>
      <c r="K56" s="169">
        <v>2</v>
      </c>
      <c r="L56" s="170">
        <v>0</v>
      </c>
      <c r="M56" s="125">
        <v>0</v>
      </c>
      <c r="N56" s="126">
        <v>4</v>
      </c>
      <c r="O56" s="127">
        <v>0</v>
      </c>
      <c r="P56" s="169">
        <v>0</v>
      </c>
      <c r="Q56" s="169">
        <v>1</v>
      </c>
      <c r="R56" s="169">
        <v>0</v>
      </c>
      <c r="S56" s="169">
        <v>3</v>
      </c>
      <c r="T56" s="170">
        <v>0</v>
      </c>
      <c r="AF56" s="196"/>
      <c r="AG56" s="198"/>
    </row>
    <row r="57" spans="1:33" x14ac:dyDescent="0.4">
      <c r="A57" s="100">
        <f t="shared" si="0"/>
        <v>0</v>
      </c>
      <c r="B57" s="101">
        <f t="shared" si="1"/>
        <v>54</v>
      </c>
      <c r="C57" s="131">
        <f>IF((+相談会集計!B57=0)," ",+相談会集計!B57)</f>
        <v>44187</v>
      </c>
      <c r="D57" s="144" t="str">
        <f>相談会集計!C57</f>
        <v>公民館</v>
      </c>
      <c r="E57" s="145" t="str">
        <f>IF(相談会集計!D57=0," ",相談会集計!D57)</f>
        <v>C</v>
      </c>
      <c r="F57" s="154">
        <v>0</v>
      </c>
      <c r="G57" s="155">
        <v>0</v>
      </c>
      <c r="H57" s="156">
        <v>0</v>
      </c>
      <c r="I57" s="179">
        <v>0</v>
      </c>
      <c r="J57" s="179">
        <v>0</v>
      </c>
      <c r="K57" s="179">
        <v>0</v>
      </c>
      <c r="L57" s="180">
        <v>0</v>
      </c>
      <c r="M57" s="154">
        <v>0</v>
      </c>
      <c r="N57" s="155">
        <v>0</v>
      </c>
      <c r="O57" s="156">
        <v>0</v>
      </c>
      <c r="P57" s="179">
        <v>0</v>
      </c>
      <c r="Q57" s="179">
        <v>0</v>
      </c>
      <c r="R57" s="179">
        <v>0</v>
      </c>
      <c r="S57" s="179">
        <v>0</v>
      </c>
      <c r="T57" s="180">
        <v>0</v>
      </c>
      <c r="AF57" s="196"/>
      <c r="AG57" s="198"/>
    </row>
    <row r="58" spans="1:33" x14ac:dyDescent="0.4">
      <c r="A58" s="100">
        <f t="shared" si="0"/>
        <v>6</v>
      </c>
      <c r="B58" s="101">
        <f t="shared" si="1"/>
        <v>55</v>
      </c>
      <c r="C58" s="116">
        <f>IF((+相談会集計!B58=0)," ",+相談会集計!B58)</f>
        <v>43837</v>
      </c>
      <c r="D58" s="143" t="str">
        <f>相談会集計!C58</f>
        <v>北地区</v>
      </c>
      <c r="E58" s="140" t="str">
        <f>IF(相談会集計!D58=0," ",相談会集計!D58)</f>
        <v>D</v>
      </c>
      <c r="F58" s="146">
        <v>2</v>
      </c>
      <c r="G58" s="147">
        <v>4</v>
      </c>
      <c r="H58" s="157">
        <v>0</v>
      </c>
      <c r="I58" s="181">
        <v>0</v>
      </c>
      <c r="J58" s="181">
        <v>3</v>
      </c>
      <c r="K58" s="181">
        <v>3</v>
      </c>
      <c r="L58" s="182">
        <v>0</v>
      </c>
      <c r="M58" s="146">
        <v>0</v>
      </c>
      <c r="N58" s="147">
        <v>6</v>
      </c>
      <c r="O58" s="157">
        <v>0</v>
      </c>
      <c r="P58" s="181">
        <v>0</v>
      </c>
      <c r="Q58" s="181">
        <v>0</v>
      </c>
      <c r="R58" s="181">
        <v>2</v>
      </c>
      <c r="S58" s="181">
        <v>4</v>
      </c>
      <c r="T58" s="182">
        <v>0</v>
      </c>
      <c r="U58" s="195"/>
      <c r="AF58" s="196"/>
      <c r="AG58" s="198"/>
    </row>
    <row r="59" spans="1:33" x14ac:dyDescent="0.4">
      <c r="A59" s="100">
        <f t="shared" si="0"/>
        <v>0</v>
      </c>
      <c r="B59" s="101">
        <f t="shared" si="1"/>
        <v>56</v>
      </c>
      <c r="C59" s="122">
        <f>IF((+相談会集計!B59=0)," ",+相談会集計!B59)</f>
        <v>43838</v>
      </c>
      <c r="D59" s="123" t="str">
        <f>相談会集計!C59</f>
        <v>公民館</v>
      </c>
      <c r="E59" s="124" t="str">
        <f>IF(相談会集計!D59=0," ",相談会集計!D59)</f>
        <v>C</v>
      </c>
      <c r="F59" s="158"/>
      <c r="G59" s="159"/>
      <c r="H59" s="160"/>
      <c r="I59" s="183"/>
      <c r="J59" s="183"/>
      <c r="K59" s="183"/>
      <c r="L59" s="184"/>
      <c r="M59" s="158"/>
      <c r="N59" s="159"/>
      <c r="O59" s="160"/>
      <c r="P59" s="183"/>
      <c r="Q59" s="183"/>
      <c r="R59" s="183"/>
      <c r="S59" s="183"/>
      <c r="T59" s="184"/>
      <c r="AF59" s="196"/>
      <c r="AG59" s="198"/>
    </row>
    <row r="60" spans="1:33" x14ac:dyDescent="0.4">
      <c r="A60" s="100">
        <f t="shared" si="0"/>
        <v>0</v>
      </c>
      <c r="B60" s="101">
        <f t="shared" si="1"/>
        <v>57</v>
      </c>
      <c r="C60" s="122">
        <f>IF((+相談会集計!B60=0)," ",+相談会集計!B60)</f>
        <v>43840</v>
      </c>
      <c r="D60" s="123" t="str">
        <f>相談会集計!C60</f>
        <v>東地区</v>
      </c>
      <c r="E60" s="124" t="str">
        <f>IF(相談会集計!D60=0," ",相談会集計!D60)</f>
        <v>A</v>
      </c>
      <c r="F60" s="158"/>
      <c r="G60" s="159"/>
      <c r="H60" s="160"/>
      <c r="I60" s="183"/>
      <c r="J60" s="183"/>
      <c r="K60" s="183"/>
      <c r="L60" s="184"/>
      <c r="M60" s="158"/>
      <c r="N60" s="159"/>
      <c r="O60" s="160"/>
      <c r="P60" s="183"/>
      <c r="Q60" s="183"/>
      <c r="R60" s="183"/>
      <c r="S60" s="183"/>
      <c r="T60" s="184"/>
      <c r="AF60" s="196"/>
      <c r="AG60" s="198"/>
    </row>
    <row r="61" spans="1:33" x14ac:dyDescent="0.4">
      <c r="A61" s="100">
        <f t="shared" si="0"/>
        <v>0</v>
      </c>
      <c r="B61" s="101">
        <f t="shared" si="1"/>
        <v>58</v>
      </c>
      <c r="C61" s="122">
        <f>IF((+相談会集計!B61=0)," ",+相談会集計!B61)</f>
        <v>43847</v>
      </c>
      <c r="D61" s="123" t="str">
        <f>相談会集計!C61</f>
        <v>東地区</v>
      </c>
      <c r="E61" s="124" t="str">
        <f>IF(相談会集計!D61=0," ",相談会集計!D61)</f>
        <v>A</v>
      </c>
      <c r="F61" s="158"/>
      <c r="G61" s="159"/>
      <c r="H61" s="160"/>
      <c r="I61" s="183"/>
      <c r="J61" s="183"/>
      <c r="K61" s="183"/>
      <c r="L61" s="184"/>
      <c r="M61" s="158"/>
      <c r="N61" s="159"/>
      <c r="O61" s="160"/>
      <c r="P61" s="183"/>
      <c r="Q61" s="183"/>
      <c r="R61" s="183"/>
      <c r="S61" s="183"/>
      <c r="T61" s="184"/>
      <c r="AF61" s="196"/>
      <c r="AG61" s="198"/>
    </row>
    <row r="62" spans="1:33" x14ac:dyDescent="0.4">
      <c r="A62" s="100">
        <f t="shared" si="0"/>
        <v>5</v>
      </c>
      <c r="B62" s="101">
        <f t="shared" si="1"/>
        <v>59</v>
      </c>
      <c r="C62" s="122">
        <f>IF((+相談会集計!B62=0)," ",+相談会集計!B62)</f>
        <v>43850</v>
      </c>
      <c r="D62" s="141" t="str">
        <f>相談会集計!C62</f>
        <v>北地区</v>
      </c>
      <c r="E62" s="142" t="str">
        <f>IF(相談会集計!D62=0," ",相談会集計!D62)</f>
        <v>D</v>
      </c>
      <c r="F62" s="158">
        <v>3</v>
      </c>
      <c r="G62" s="159">
        <v>2</v>
      </c>
      <c r="H62" s="160">
        <v>0</v>
      </c>
      <c r="I62" s="183">
        <v>0</v>
      </c>
      <c r="J62" s="183">
        <v>2</v>
      </c>
      <c r="K62" s="183">
        <v>3</v>
      </c>
      <c r="L62" s="184">
        <v>0</v>
      </c>
      <c r="M62" s="158">
        <v>0</v>
      </c>
      <c r="N62" s="159">
        <v>5</v>
      </c>
      <c r="O62" s="160">
        <v>0</v>
      </c>
      <c r="P62" s="183">
        <v>0</v>
      </c>
      <c r="Q62" s="183">
        <v>0</v>
      </c>
      <c r="R62" s="183">
        <v>1</v>
      </c>
      <c r="S62" s="183">
        <v>4</v>
      </c>
      <c r="T62" s="184">
        <v>0</v>
      </c>
      <c r="AF62" s="196"/>
      <c r="AG62" s="198"/>
    </row>
    <row r="63" spans="1:33" x14ac:dyDescent="0.4">
      <c r="A63" s="100">
        <f t="shared" si="0"/>
        <v>0</v>
      </c>
      <c r="B63" s="101">
        <f t="shared" si="1"/>
        <v>60</v>
      </c>
      <c r="C63" s="131">
        <f>IF((+相談会集計!B63=0)," ",+相談会集計!B63)</f>
        <v>43856</v>
      </c>
      <c r="D63" s="132" t="str">
        <f>相談会集計!C63</f>
        <v>公民館</v>
      </c>
      <c r="E63" s="133" t="str">
        <f>IF(相談会集計!D63=0," ",相談会集計!D63)</f>
        <v>C</v>
      </c>
      <c r="F63" s="154"/>
      <c r="G63" s="155"/>
      <c r="H63" s="156"/>
      <c r="I63" s="179"/>
      <c r="J63" s="179"/>
      <c r="K63" s="179"/>
      <c r="L63" s="180"/>
      <c r="M63" s="154"/>
      <c r="N63" s="155"/>
      <c r="O63" s="156"/>
      <c r="P63" s="179"/>
      <c r="Q63" s="179"/>
      <c r="R63" s="179"/>
      <c r="S63" s="179"/>
      <c r="T63" s="180"/>
      <c r="AF63" s="196"/>
      <c r="AG63" s="198"/>
    </row>
    <row r="64" spans="1:33" x14ac:dyDescent="0.4">
      <c r="A64" s="100">
        <f t="shared" si="0"/>
        <v>5</v>
      </c>
      <c r="B64" s="101">
        <f t="shared" si="1"/>
        <v>61</v>
      </c>
      <c r="C64" s="116">
        <f>IF((+相談会集計!B64=0)," ",+相談会集計!B64)</f>
        <v>43865</v>
      </c>
      <c r="D64" s="143" t="str">
        <f>相談会集計!C64</f>
        <v>北地区</v>
      </c>
      <c r="E64" s="140" t="str">
        <f>IF(相談会集計!D64=0," ",相談会集計!D64)</f>
        <v>D</v>
      </c>
      <c r="F64" s="146">
        <v>3</v>
      </c>
      <c r="G64" s="147">
        <v>2</v>
      </c>
      <c r="H64" s="157">
        <v>0</v>
      </c>
      <c r="I64" s="181">
        <v>0</v>
      </c>
      <c r="J64" s="181">
        <v>3</v>
      </c>
      <c r="K64" s="181">
        <v>1</v>
      </c>
      <c r="L64" s="182">
        <v>1</v>
      </c>
      <c r="M64" s="146">
        <v>0</v>
      </c>
      <c r="N64" s="147">
        <v>5</v>
      </c>
      <c r="O64" s="157">
        <v>0</v>
      </c>
      <c r="P64" s="181">
        <v>1</v>
      </c>
      <c r="Q64" s="181">
        <v>0</v>
      </c>
      <c r="R64" s="181">
        <v>1</v>
      </c>
      <c r="S64" s="181">
        <v>3</v>
      </c>
      <c r="T64" s="182">
        <v>0</v>
      </c>
      <c r="AF64" s="196"/>
      <c r="AG64" s="198"/>
    </row>
    <row r="65" spans="1:51" x14ac:dyDescent="0.4">
      <c r="A65" s="100">
        <f t="shared" si="0"/>
        <v>0</v>
      </c>
      <c r="B65" s="101">
        <f t="shared" si="1"/>
        <v>62</v>
      </c>
      <c r="C65" s="122">
        <f>IF((+相談会集計!B65=0)," ",+相談会集計!B65)</f>
        <v>43868</v>
      </c>
      <c r="D65" s="123" t="str">
        <f>相談会集計!C65</f>
        <v>東地区</v>
      </c>
      <c r="E65" s="124" t="str">
        <f>IF(相談会集計!D65=0," ",相談会集計!D65)</f>
        <v>A</v>
      </c>
      <c r="F65" s="158"/>
      <c r="G65" s="159"/>
      <c r="H65" s="160"/>
      <c r="I65" s="183"/>
      <c r="J65" s="183"/>
      <c r="K65" s="183"/>
      <c r="L65" s="184"/>
      <c r="M65" s="158"/>
      <c r="N65" s="159"/>
      <c r="O65" s="160"/>
      <c r="P65" s="183"/>
      <c r="Q65" s="183"/>
      <c r="R65" s="183"/>
      <c r="S65" s="183"/>
      <c r="T65" s="184"/>
      <c r="AF65" s="196"/>
      <c r="AG65" s="198"/>
    </row>
    <row r="66" spans="1:51" x14ac:dyDescent="0.4">
      <c r="A66" s="100">
        <f t="shared" si="0"/>
        <v>0</v>
      </c>
      <c r="B66" s="101">
        <f t="shared" si="1"/>
        <v>63</v>
      </c>
      <c r="C66" s="122">
        <f>IF((+相談会集計!B66=0)," ",+相談会集計!B66)</f>
        <v>43873</v>
      </c>
      <c r="D66" s="123" t="str">
        <f>相談会集計!C66</f>
        <v>公民館</v>
      </c>
      <c r="E66" s="124" t="str">
        <f>IF(相談会集計!D66=0," ",相談会集計!D66)</f>
        <v>C</v>
      </c>
      <c r="F66" s="158"/>
      <c r="G66" s="159"/>
      <c r="H66" s="160"/>
      <c r="I66" s="183"/>
      <c r="J66" s="183"/>
      <c r="K66" s="183"/>
      <c r="L66" s="184"/>
      <c r="M66" s="158"/>
      <c r="N66" s="159"/>
      <c r="O66" s="160"/>
      <c r="P66" s="183"/>
      <c r="Q66" s="183"/>
      <c r="R66" s="183"/>
      <c r="S66" s="183"/>
      <c r="T66" s="184"/>
      <c r="AF66" s="196"/>
      <c r="AG66" s="198"/>
    </row>
    <row r="67" spans="1:51" x14ac:dyDescent="0.4">
      <c r="A67" s="100">
        <f t="shared" si="0"/>
        <v>6</v>
      </c>
      <c r="B67" s="101">
        <f t="shared" si="1"/>
        <v>64</v>
      </c>
      <c r="C67" s="122">
        <f>IF((+相談会集計!B67=0)," ",+相談会集計!B67)</f>
        <v>43878</v>
      </c>
      <c r="D67" s="141" t="str">
        <f>相談会集計!C67</f>
        <v>北地区</v>
      </c>
      <c r="E67" s="142" t="str">
        <f>IF(相談会集計!D67=0," ",相談会集計!D67)</f>
        <v>D</v>
      </c>
      <c r="F67" s="158">
        <v>4</v>
      </c>
      <c r="G67" s="159">
        <v>2</v>
      </c>
      <c r="H67" s="160">
        <v>0</v>
      </c>
      <c r="I67" s="183">
        <v>0</v>
      </c>
      <c r="J67" s="183">
        <v>1</v>
      </c>
      <c r="K67" s="183">
        <v>3</v>
      </c>
      <c r="L67" s="184">
        <v>1</v>
      </c>
      <c r="M67" s="158">
        <v>1</v>
      </c>
      <c r="N67" s="159">
        <v>5</v>
      </c>
      <c r="O67" s="160">
        <v>0</v>
      </c>
      <c r="P67" s="183">
        <v>0</v>
      </c>
      <c r="Q67" s="183">
        <v>1</v>
      </c>
      <c r="R67" s="183">
        <v>1</v>
      </c>
      <c r="S67" s="183">
        <v>4</v>
      </c>
      <c r="T67" s="184">
        <v>0</v>
      </c>
      <c r="AF67" s="196"/>
      <c r="AG67" s="198"/>
    </row>
    <row r="68" spans="1:51" x14ac:dyDescent="0.4">
      <c r="A68" s="100">
        <f t="shared" ref="A68:A75" si="2">F68+G68</f>
        <v>0</v>
      </c>
      <c r="B68" s="101">
        <f t="shared" si="1"/>
        <v>65</v>
      </c>
      <c r="C68" s="122">
        <f>IF((+相談会集計!B68=0)," ",+相談会集計!B68)</f>
        <v>43882</v>
      </c>
      <c r="D68" s="123" t="str">
        <f>相談会集計!C68</f>
        <v>東地区</v>
      </c>
      <c r="E68" s="124" t="str">
        <f>IF(相談会集計!D68=0," ",相談会集計!D68)</f>
        <v>A</v>
      </c>
      <c r="F68" s="158"/>
      <c r="G68" s="159"/>
      <c r="H68" s="160"/>
      <c r="I68" s="183"/>
      <c r="J68" s="183"/>
      <c r="K68" s="183"/>
      <c r="L68" s="184"/>
      <c r="M68" s="158"/>
      <c r="N68" s="159"/>
      <c r="O68" s="160"/>
      <c r="P68" s="183"/>
      <c r="Q68" s="183"/>
      <c r="R68" s="183"/>
      <c r="S68" s="183"/>
      <c r="T68" s="184"/>
      <c r="AF68" s="196"/>
      <c r="AG68" s="198"/>
    </row>
    <row r="69" spans="1:51" x14ac:dyDescent="0.4">
      <c r="A69" s="100">
        <f t="shared" si="2"/>
        <v>0</v>
      </c>
      <c r="B69" s="101">
        <f t="shared" ref="B69:B75" si="3">+B68+1</f>
        <v>66</v>
      </c>
      <c r="C69" s="131">
        <f>IF((+相談会集計!B69=0)," ",+相談会集計!B69)</f>
        <v>43885</v>
      </c>
      <c r="D69" s="132" t="str">
        <f>相談会集計!C69</f>
        <v>公民館</v>
      </c>
      <c r="E69" s="133" t="str">
        <f>IF(相談会集計!D69=0," ",相談会集計!D69)</f>
        <v>C</v>
      </c>
      <c r="F69" s="154"/>
      <c r="G69" s="155"/>
      <c r="H69" s="156"/>
      <c r="I69" s="179"/>
      <c r="J69" s="179"/>
      <c r="K69" s="179"/>
      <c r="L69" s="180"/>
      <c r="M69" s="154"/>
      <c r="N69" s="155"/>
      <c r="O69" s="156"/>
      <c r="P69" s="179"/>
      <c r="Q69" s="179"/>
      <c r="R69" s="179"/>
      <c r="S69" s="179"/>
      <c r="T69" s="180"/>
      <c r="AF69" s="196"/>
      <c r="AG69" s="198"/>
    </row>
    <row r="70" spans="1:51" x14ac:dyDescent="0.4">
      <c r="A70" s="100">
        <f t="shared" si="2"/>
        <v>4</v>
      </c>
      <c r="B70" s="101">
        <f t="shared" si="3"/>
        <v>67</v>
      </c>
      <c r="C70" s="116">
        <f>IF((+相談会集計!B70=0)," ",+相談会集計!B70)</f>
        <v>43894</v>
      </c>
      <c r="D70" s="143" t="str">
        <f>相談会集計!C70</f>
        <v>北地区</v>
      </c>
      <c r="E70" s="140" t="str">
        <f>IF(相談会集計!D70=0," ",相談会集計!D70)</f>
        <v>D</v>
      </c>
      <c r="F70" s="146">
        <v>2</v>
      </c>
      <c r="G70" s="147">
        <v>2</v>
      </c>
      <c r="H70" s="157">
        <v>0</v>
      </c>
      <c r="I70" s="181">
        <v>0</v>
      </c>
      <c r="J70" s="181">
        <v>0</v>
      </c>
      <c r="K70" s="181">
        <v>4</v>
      </c>
      <c r="L70" s="182">
        <v>0</v>
      </c>
      <c r="M70" s="146">
        <v>0</v>
      </c>
      <c r="N70" s="147">
        <v>4</v>
      </c>
      <c r="O70" s="157">
        <v>0</v>
      </c>
      <c r="P70" s="181">
        <v>0</v>
      </c>
      <c r="Q70" s="181">
        <v>0</v>
      </c>
      <c r="R70" s="181">
        <v>1</v>
      </c>
      <c r="S70" s="181">
        <v>3</v>
      </c>
      <c r="T70" s="182">
        <v>0</v>
      </c>
      <c r="AF70" s="196"/>
      <c r="AG70" s="198"/>
    </row>
    <row r="71" spans="1:51" x14ac:dyDescent="0.4">
      <c r="A71" s="100">
        <f t="shared" si="2"/>
        <v>0</v>
      </c>
      <c r="B71" s="101">
        <f t="shared" si="3"/>
        <v>68</v>
      </c>
      <c r="C71" s="122">
        <f>IF((+相談会集計!B71=0)," ",+相談会集計!B71)</f>
        <v>43897</v>
      </c>
      <c r="D71" s="123" t="str">
        <f>相談会集計!C71</f>
        <v>東地区</v>
      </c>
      <c r="E71" s="124" t="str">
        <f>IF(相談会集計!D71=0," ",相談会集計!D71)</f>
        <v>A</v>
      </c>
      <c r="F71" s="158"/>
      <c r="G71" s="159"/>
      <c r="H71" s="160"/>
      <c r="I71" s="183"/>
      <c r="J71" s="183"/>
      <c r="K71" s="183"/>
      <c r="L71" s="184"/>
      <c r="M71" s="158"/>
      <c r="N71" s="159"/>
      <c r="O71" s="160"/>
      <c r="P71" s="183"/>
      <c r="Q71" s="183"/>
      <c r="R71" s="183"/>
      <c r="S71" s="183"/>
      <c r="T71" s="184"/>
      <c r="AF71" s="196"/>
      <c r="AG71" s="198"/>
    </row>
    <row r="72" spans="1:51" x14ac:dyDescent="0.4">
      <c r="A72" s="100">
        <f t="shared" si="2"/>
        <v>0</v>
      </c>
      <c r="B72" s="101">
        <f t="shared" si="3"/>
        <v>69</v>
      </c>
      <c r="C72" s="122">
        <f>IF((+相談会集計!B72=0)," ",+相談会集計!B72)</f>
        <v>43902</v>
      </c>
      <c r="D72" s="123" t="str">
        <f>相談会集計!C72</f>
        <v>公民館</v>
      </c>
      <c r="E72" s="124" t="str">
        <f>IF(相談会集計!D72=0," ",相談会集計!D72)</f>
        <v>C</v>
      </c>
      <c r="F72" s="158"/>
      <c r="G72" s="159"/>
      <c r="H72" s="160"/>
      <c r="I72" s="183"/>
      <c r="J72" s="183"/>
      <c r="K72" s="183"/>
      <c r="L72" s="184"/>
      <c r="M72" s="158"/>
      <c r="N72" s="159"/>
      <c r="O72" s="160"/>
      <c r="P72" s="183"/>
      <c r="Q72" s="183"/>
      <c r="R72" s="183"/>
      <c r="S72" s="183"/>
      <c r="T72" s="184"/>
      <c r="AF72" s="196"/>
      <c r="AG72" s="198"/>
    </row>
    <row r="73" spans="1:51" x14ac:dyDescent="0.4">
      <c r="A73" s="100">
        <f t="shared" si="2"/>
        <v>3</v>
      </c>
      <c r="B73" s="101">
        <f t="shared" si="3"/>
        <v>70</v>
      </c>
      <c r="C73" s="122">
        <f>IF((+相談会集計!B73=0)," ",+相談会集計!B73)</f>
        <v>43907</v>
      </c>
      <c r="D73" s="141" t="str">
        <f>相談会集計!C73</f>
        <v>北地区</v>
      </c>
      <c r="E73" s="142" t="str">
        <f>IF(相談会集計!D73=0," ",相談会集計!D73)</f>
        <v>D</v>
      </c>
      <c r="F73" s="158">
        <v>1</v>
      </c>
      <c r="G73" s="159">
        <v>2</v>
      </c>
      <c r="H73" s="160">
        <v>0</v>
      </c>
      <c r="I73" s="183">
        <v>0</v>
      </c>
      <c r="J73" s="183">
        <v>1</v>
      </c>
      <c r="K73" s="183">
        <v>2</v>
      </c>
      <c r="L73" s="184">
        <v>0</v>
      </c>
      <c r="M73" s="158">
        <v>0</v>
      </c>
      <c r="N73" s="159">
        <v>3</v>
      </c>
      <c r="O73" s="160">
        <v>0</v>
      </c>
      <c r="P73" s="183">
        <v>0</v>
      </c>
      <c r="Q73" s="183">
        <v>0</v>
      </c>
      <c r="R73" s="183">
        <v>1</v>
      </c>
      <c r="S73" s="183">
        <v>2</v>
      </c>
      <c r="T73" s="184">
        <v>0</v>
      </c>
      <c r="AF73" s="196"/>
      <c r="AG73" s="198"/>
    </row>
    <row r="74" spans="1:51" x14ac:dyDescent="0.4">
      <c r="A74" s="100">
        <f t="shared" si="2"/>
        <v>0</v>
      </c>
      <c r="B74" s="101">
        <f t="shared" si="3"/>
        <v>71</v>
      </c>
      <c r="C74" s="122">
        <f>IF((+相談会集計!B74=0)," ",+相談会集計!B74)</f>
        <v>43911</v>
      </c>
      <c r="D74" s="123" t="str">
        <f>相談会集計!C74</f>
        <v>東地区</v>
      </c>
      <c r="E74" s="124" t="str">
        <f>IF(相談会集計!D74=0," ",相談会集計!D74)</f>
        <v>A</v>
      </c>
      <c r="F74" s="158"/>
      <c r="G74" s="159"/>
      <c r="H74" s="160"/>
      <c r="I74" s="183"/>
      <c r="J74" s="183"/>
      <c r="K74" s="183"/>
      <c r="L74" s="184"/>
      <c r="M74" s="158"/>
      <c r="N74" s="159"/>
      <c r="O74" s="160"/>
      <c r="P74" s="183"/>
      <c r="Q74" s="183"/>
      <c r="R74" s="183"/>
      <c r="S74" s="183"/>
      <c r="T74" s="184"/>
      <c r="AF74" s="196"/>
      <c r="AG74" s="198"/>
    </row>
    <row r="75" spans="1:51" x14ac:dyDescent="0.4">
      <c r="A75" s="100">
        <f t="shared" si="2"/>
        <v>0</v>
      </c>
      <c r="B75" s="101">
        <f t="shared" si="3"/>
        <v>72</v>
      </c>
      <c r="C75" s="131">
        <f>IF((+相談会集計!B75=0)," ",+相談会集計!B75)</f>
        <v>43913</v>
      </c>
      <c r="D75" s="132" t="str">
        <f>相談会集計!C75</f>
        <v>公民館</v>
      </c>
      <c r="E75" s="133" t="str">
        <f>IF(相談会集計!D75=0," ",相談会集計!D75)</f>
        <v>C</v>
      </c>
      <c r="F75" s="134"/>
      <c r="G75" s="135"/>
      <c r="H75" s="136"/>
      <c r="I75" s="173"/>
      <c r="J75" s="173"/>
      <c r="K75" s="173"/>
      <c r="L75" s="174"/>
      <c r="M75" s="134"/>
      <c r="N75" s="135"/>
      <c r="O75" s="136"/>
      <c r="P75" s="173"/>
      <c r="Q75" s="173"/>
      <c r="R75" s="173"/>
      <c r="S75" s="173"/>
      <c r="T75" s="174"/>
      <c r="AF75" s="196"/>
      <c r="AG75" s="198"/>
    </row>
    <row r="76" spans="1:51" s="98" customFormat="1" x14ac:dyDescent="0.4">
      <c r="A76" s="201"/>
      <c r="B76" s="101"/>
      <c r="C76" s="494" t="str">
        <f>"開催回数："&amp;COUNTA(F4:F75)&amp;"回"</f>
        <v>開催回数：26回</v>
      </c>
      <c r="D76" s="481"/>
      <c r="E76" s="202"/>
      <c r="F76" s="203">
        <f t="shared" ref="F76:T76" si="4">SUM(F4:F75)</f>
        <v>46</v>
      </c>
      <c r="G76" s="204">
        <f t="shared" si="4"/>
        <v>61</v>
      </c>
      <c r="H76" s="203">
        <f t="shared" si="4"/>
        <v>13</v>
      </c>
      <c r="I76" s="252">
        <f t="shared" si="4"/>
        <v>1</v>
      </c>
      <c r="J76" s="252">
        <f t="shared" si="4"/>
        <v>32</v>
      </c>
      <c r="K76" s="252">
        <f t="shared" si="4"/>
        <v>44</v>
      </c>
      <c r="L76" s="204">
        <f t="shared" si="4"/>
        <v>13</v>
      </c>
      <c r="M76" s="203">
        <f t="shared" si="4"/>
        <v>14</v>
      </c>
      <c r="N76" s="253">
        <f t="shared" si="4"/>
        <v>93</v>
      </c>
      <c r="O76" s="254">
        <f t="shared" si="4"/>
        <v>0</v>
      </c>
      <c r="P76" s="252">
        <f t="shared" si="4"/>
        <v>2</v>
      </c>
      <c r="Q76" s="252">
        <f t="shared" si="4"/>
        <v>10</v>
      </c>
      <c r="R76" s="252">
        <f t="shared" si="4"/>
        <v>14</v>
      </c>
      <c r="S76" s="252">
        <f t="shared" si="4"/>
        <v>80</v>
      </c>
      <c r="T76" s="204">
        <f t="shared" si="4"/>
        <v>1</v>
      </c>
      <c r="U76" s="105"/>
      <c r="V76" s="105"/>
      <c r="W76" s="105"/>
      <c r="X76" s="105"/>
      <c r="Y76" s="105"/>
      <c r="Z76" s="105"/>
      <c r="AA76" s="105"/>
      <c r="AB76" s="105"/>
      <c r="AC76" s="105"/>
      <c r="AD76" s="105"/>
      <c r="AE76" s="105"/>
      <c r="AF76" s="196"/>
      <c r="AG76" s="105"/>
      <c r="AH76" s="105"/>
      <c r="AI76" s="105"/>
      <c r="AJ76" s="105"/>
      <c r="AK76" s="105"/>
      <c r="AL76" s="105"/>
      <c r="AM76" s="105"/>
      <c r="AN76" s="105"/>
      <c r="AO76" s="105"/>
      <c r="AP76" s="105"/>
      <c r="AQ76" s="105"/>
      <c r="AR76" s="105"/>
    </row>
    <row r="77" spans="1:51" x14ac:dyDescent="0.4">
      <c r="F77" s="205">
        <f t="shared" ref="F77:L77" si="5">IFERROR(F76/$S$82," ")</f>
        <v>0.42990654205607476</v>
      </c>
      <c r="G77" s="206">
        <f t="shared" si="5"/>
        <v>0.57009345794392519</v>
      </c>
      <c r="H77" s="207">
        <f t="shared" si="5"/>
        <v>0.12149532710280374</v>
      </c>
      <c r="I77" s="255">
        <f t="shared" si="5"/>
        <v>9.3457943925233638E-3</v>
      </c>
      <c r="J77" s="256">
        <f t="shared" si="5"/>
        <v>0.29906542056074764</v>
      </c>
      <c r="K77" s="257">
        <f t="shared" si="5"/>
        <v>0.41121495327102803</v>
      </c>
      <c r="L77" s="258">
        <f t="shared" si="5"/>
        <v>0.12149532710280374</v>
      </c>
      <c r="M77" s="259">
        <f>IFERROR(M76/($M76+$N76)," ")</f>
        <v>0.13084112149532709</v>
      </c>
      <c r="N77" s="260">
        <f>IFERROR(N76/($M76+$N76)," ")</f>
        <v>0.86915887850467288</v>
      </c>
      <c r="O77" s="261">
        <f t="shared" ref="O77:T77" si="6">IFERROR(O76/SUM($O$76:$T$76)," ")</f>
        <v>0</v>
      </c>
      <c r="P77" s="262">
        <f t="shared" si="6"/>
        <v>1.8691588785046728E-2</v>
      </c>
      <c r="Q77" s="262">
        <f t="shared" si="6"/>
        <v>9.3457943925233641E-2</v>
      </c>
      <c r="R77" s="262">
        <f t="shared" si="6"/>
        <v>0.13084112149532709</v>
      </c>
      <c r="S77" s="262">
        <f t="shared" si="6"/>
        <v>0.74766355140186913</v>
      </c>
      <c r="T77" s="295">
        <f t="shared" si="6"/>
        <v>9.3457943925233638E-3</v>
      </c>
    </row>
    <row r="78" spans="1:51" ht="12.95" customHeight="1" x14ac:dyDescent="0.35">
      <c r="C78" s="208"/>
      <c r="E78" s="105"/>
      <c r="F78" s="98"/>
      <c r="G78" s="98"/>
      <c r="H78" s="98"/>
      <c r="I78" s="98"/>
      <c r="J78" s="98"/>
      <c r="K78" s="98"/>
      <c r="L78" s="98"/>
      <c r="M78" s="98"/>
      <c r="N78" s="98"/>
      <c r="O78" s="98"/>
      <c r="P78" s="98"/>
      <c r="Q78" s="98"/>
      <c r="R78" s="98"/>
      <c r="S78" s="296"/>
      <c r="T78" s="98"/>
      <c r="U78" s="297"/>
      <c r="V78" s="297"/>
      <c r="W78" s="297"/>
      <c r="X78" s="297"/>
      <c r="Y78" s="297"/>
      <c r="Z78" s="297"/>
      <c r="AA78" s="297"/>
      <c r="AB78" s="297"/>
      <c r="AC78" s="297"/>
      <c r="AD78" s="297"/>
      <c r="AE78" s="297"/>
      <c r="AF78" s="325"/>
      <c r="AG78" s="200"/>
      <c r="AH78" s="200"/>
      <c r="AI78" s="200"/>
      <c r="AJ78" s="200"/>
      <c r="AK78" s="200"/>
      <c r="AL78" s="200"/>
      <c r="AM78" s="200"/>
      <c r="AN78" s="200"/>
      <c r="AO78" s="200"/>
      <c r="AP78" s="200"/>
      <c r="AQ78" s="200"/>
      <c r="AR78" s="200"/>
      <c r="AS78" s="97"/>
      <c r="AT78" s="97"/>
      <c r="AU78" s="97"/>
      <c r="AV78" s="97"/>
      <c r="AW78" s="97"/>
      <c r="AX78" s="97"/>
      <c r="AY78" s="97"/>
    </row>
    <row r="79" spans="1:51" s="98" customFormat="1" ht="20.45" customHeight="1" x14ac:dyDescent="0.4">
      <c r="A79" s="201"/>
      <c r="B79" s="101"/>
      <c r="C79" s="99"/>
      <c r="D79" s="209" t="s">
        <v>71</v>
      </c>
      <c r="E79" s="210"/>
      <c r="F79" s="211"/>
      <c r="G79" s="211"/>
      <c r="H79" s="211"/>
      <c r="I79" s="211"/>
      <c r="J79" s="211"/>
      <c r="K79" s="211"/>
      <c r="L79" s="211"/>
      <c r="M79" s="211"/>
      <c r="N79" s="211"/>
      <c r="O79" s="211"/>
      <c r="P79" s="211"/>
      <c r="Q79" s="211"/>
      <c r="R79" s="211"/>
      <c r="S79" s="270"/>
      <c r="T79" s="235"/>
      <c r="U79" s="105"/>
      <c r="V79" s="105"/>
      <c r="W79" s="105"/>
      <c r="X79" s="105"/>
      <c r="Y79" s="105"/>
      <c r="Z79" s="105"/>
      <c r="AA79" s="105"/>
      <c r="AB79" s="105"/>
      <c r="AC79" s="105"/>
      <c r="AD79" s="105"/>
      <c r="AE79" s="105"/>
      <c r="AF79" s="101"/>
      <c r="AG79" s="195"/>
      <c r="AH79" s="195"/>
      <c r="AI79" s="195"/>
      <c r="AJ79" s="195"/>
      <c r="AK79" s="195"/>
      <c r="AL79" s="195"/>
      <c r="AM79" s="195"/>
      <c r="AN79" s="195"/>
      <c r="AO79" s="195"/>
      <c r="AP79" s="195"/>
      <c r="AQ79" s="195"/>
      <c r="AR79" s="195"/>
      <c r="AS79" s="332"/>
      <c r="AT79" s="332"/>
      <c r="AU79" s="332"/>
      <c r="AV79" s="332"/>
      <c r="AW79" s="332"/>
      <c r="AX79" s="332"/>
      <c r="AY79" s="332"/>
    </row>
    <row r="80" spans="1:51" s="99" customFormat="1" ht="20.45" customHeight="1" x14ac:dyDescent="0.4">
      <c r="A80" s="212"/>
      <c r="B80" s="101"/>
      <c r="C80" s="103"/>
      <c r="D80" s="495" t="s">
        <v>72</v>
      </c>
      <c r="E80" s="496"/>
      <c r="F80" s="497"/>
      <c r="G80" s="498"/>
      <c r="H80" s="495" t="s">
        <v>73</v>
      </c>
      <c r="I80" s="497"/>
      <c r="J80" s="497"/>
      <c r="K80" s="498"/>
      <c r="L80" s="495" t="s">
        <v>74</v>
      </c>
      <c r="M80" s="497"/>
      <c r="N80" s="497"/>
      <c r="O80" s="498"/>
      <c r="P80" s="495" t="s">
        <v>75</v>
      </c>
      <c r="Q80" s="497"/>
      <c r="R80" s="497"/>
      <c r="S80" s="498"/>
      <c r="T80" s="211"/>
      <c r="U80" s="105"/>
      <c r="V80" s="105"/>
      <c r="W80" s="105"/>
      <c r="X80" s="105"/>
      <c r="Y80" s="105"/>
      <c r="Z80" s="105"/>
      <c r="AA80" s="105"/>
      <c r="AB80" s="105"/>
      <c r="AC80" s="105"/>
      <c r="AD80" s="105"/>
      <c r="AE80" s="105"/>
      <c r="AF80" s="101"/>
      <c r="AG80" s="327"/>
      <c r="AH80" s="327"/>
      <c r="AI80" s="327"/>
      <c r="AJ80" s="327"/>
      <c r="AK80" s="327"/>
      <c r="AL80" s="327"/>
      <c r="AM80" s="327"/>
      <c r="AN80" s="327"/>
      <c r="AO80" s="327"/>
      <c r="AP80" s="327"/>
      <c r="AQ80" s="327"/>
      <c r="AR80" s="327"/>
      <c r="AS80" s="333"/>
      <c r="AT80" s="333"/>
      <c r="AU80" s="333"/>
      <c r="AV80" s="333"/>
      <c r="AW80" s="333"/>
      <c r="AX80" s="333"/>
      <c r="AY80" s="333"/>
    </row>
    <row r="81" spans="1:51" ht="20.45" customHeight="1" x14ac:dyDescent="0.4">
      <c r="C81" s="98"/>
      <c r="D81" s="215" t="s">
        <v>76</v>
      </c>
      <c r="E81" s="216" t="s">
        <v>77</v>
      </c>
      <c r="F81" s="217" t="s">
        <v>78</v>
      </c>
      <c r="G81" s="218" t="s">
        <v>25</v>
      </c>
      <c r="H81" s="219" t="s">
        <v>76</v>
      </c>
      <c r="I81" s="263" t="s">
        <v>77</v>
      </c>
      <c r="J81" s="217" t="s">
        <v>78</v>
      </c>
      <c r="K81" s="264" t="s">
        <v>25</v>
      </c>
      <c r="L81" s="219" t="s">
        <v>76</v>
      </c>
      <c r="M81" s="263" t="s">
        <v>77</v>
      </c>
      <c r="N81" s="217" t="s">
        <v>78</v>
      </c>
      <c r="O81" s="218" t="s">
        <v>25</v>
      </c>
      <c r="P81" s="219" t="s">
        <v>79</v>
      </c>
      <c r="Q81" s="263" t="s">
        <v>77</v>
      </c>
      <c r="R81" s="217" t="s">
        <v>78</v>
      </c>
      <c r="S81" s="298" t="s">
        <v>80</v>
      </c>
      <c r="T81" s="299"/>
      <c r="U81" s="300"/>
      <c r="V81" s="300"/>
      <c r="W81" s="300"/>
      <c r="X81" s="300"/>
      <c r="Y81" s="300"/>
      <c r="Z81" s="300"/>
      <c r="AA81" s="300"/>
      <c r="AB81" s="300"/>
      <c r="AC81" s="300"/>
      <c r="AD81" s="300"/>
      <c r="AE81" s="300"/>
      <c r="AF81" s="326"/>
      <c r="AG81" s="200"/>
      <c r="AH81" s="200"/>
      <c r="AI81" s="200"/>
      <c r="AJ81" s="200"/>
      <c r="AK81" s="200"/>
      <c r="AL81" s="200"/>
      <c r="AM81" s="200"/>
      <c r="AN81" s="200"/>
      <c r="AO81" s="200"/>
      <c r="AP81" s="200"/>
      <c r="AQ81" s="200"/>
      <c r="AR81" s="200"/>
      <c r="AS81" s="97"/>
      <c r="AT81" s="97"/>
      <c r="AU81" s="97"/>
      <c r="AV81" s="97"/>
      <c r="AW81" s="97"/>
      <c r="AX81" s="97"/>
      <c r="AY81" s="97"/>
    </row>
    <row r="82" spans="1:51" ht="20.45" customHeight="1" x14ac:dyDescent="0.4">
      <c r="D82" s="220">
        <f>COUNTIF($D$4:$D75,"東地区")-相談会集計!AA76</f>
        <v>8</v>
      </c>
      <c r="E82" s="221">
        <f>SUMIFS($F$4:$F$75,$D$4:$D$75,"東地区")</f>
        <v>14</v>
      </c>
      <c r="F82" s="222">
        <f>SUMIFS($G$4:$G$75,$D$4:$D$75,"東地区")</f>
        <v>28</v>
      </c>
      <c r="G82" s="223">
        <f>SUM(E82:F82)</f>
        <v>42</v>
      </c>
      <c r="H82" s="220">
        <f>COUNTIF($D$4:$D$75,"公民館")-相談会集計!AB76</f>
        <v>6</v>
      </c>
      <c r="I82" s="265">
        <f>SUMIFS($F$4:$F$75,$D$4:$D$75,"公民館")</f>
        <v>4</v>
      </c>
      <c r="J82" s="222">
        <f>SUMIFS($G$4:$G$75,$D$4:$D$75,"公民館")</f>
        <v>5</v>
      </c>
      <c r="K82" s="266">
        <f>SUM(I82:J82)</f>
        <v>9</v>
      </c>
      <c r="L82" s="220">
        <f>COUNTIF($D$4:$D$75,"北地区")-相談会集計!AC76</f>
        <v>12</v>
      </c>
      <c r="M82" s="265">
        <f>SUMIFS($F$4:$F$75,$D$4:$D$75,"北地区")</f>
        <v>28</v>
      </c>
      <c r="N82" s="222">
        <f>SUMIFS($G$4:$G$75,$D$4:$D$75,"北地区")</f>
        <v>28</v>
      </c>
      <c r="O82" s="223">
        <f>SUM(M82:N82)</f>
        <v>56</v>
      </c>
      <c r="P82" s="220">
        <f>H82+L82+D82</f>
        <v>26</v>
      </c>
      <c r="Q82" s="265">
        <f>E82+I82+M82</f>
        <v>46</v>
      </c>
      <c r="R82" s="222">
        <f>F82+J82+N82</f>
        <v>61</v>
      </c>
      <c r="S82" s="301">
        <f>G82+K82+O82</f>
        <v>107</v>
      </c>
      <c r="T82" s="302"/>
      <c r="U82" s="300"/>
      <c r="V82" s="300"/>
      <c r="W82" s="300"/>
      <c r="X82" s="300"/>
      <c r="Y82" s="300"/>
      <c r="Z82" s="300"/>
      <c r="AA82" s="300"/>
      <c r="AB82" s="300"/>
      <c r="AC82" s="300"/>
      <c r="AD82" s="300"/>
      <c r="AE82" s="300"/>
      <c r="AF82" s="326"/>
      <c r="AG82" s="200"/>
      <c r="AH82" s="200"/>
      <c r="AI82" s="200"/>
      <c r="AJ82" s="200"/>
      <c r="AK82" s="200"/>
      <c r="AL82" s="200"/>
      <c r="AM82" s="200"/>
      <c r="AN82" s="200"/>
      <c r="AO82" s="200"/>
      <c r="AP82" s="200"/>
      <c r="AQ82" s="200"/>
      <c r="AR82" s="200"/>
      <c r="AS82" s="97"/>
      <c r="AT82" s="97"/>
      <c r="AU82" s="97"/>
      <c r="AV82" s="97"/>
      <c r="AW82" s="97"/>
      <c r="AX82" s="97"/>
      <c r="AY82" s="97"/>
    </row>
    <row r="83" spans="1:51" ht="20.45" customHeight="1" x14ac:dyDescent="0.4">
      <c r="C83" s="103"/>
      <c r="D83" s="214"/>
      <c r="E83" s="213" t="s">
        <v>81</v>
      </c>
      <c r="F83" s="224"/>
      <c r="G83" s="224"/>
      <c r="H83" s="224"/>
      <c r="I83" s="224"/>
      <c r="J83" s="224"/>
      <c r="K83" s="224"/>
      <c r="L83" s="224"/>
      <c r="M83" s="224"/>
      <c r="N83" s="224"/>
      <c r="O83" s="224"/>
      <c r="P83" s="224"/>
      <c r="Q83" s="224"/>
      <c r="R83" s="224"/>
      <c r="S83" s="303"/>
      <c r="T83" s="211"/>
      <c r="U83" s="304"/>
      <c r="V83" s="304"/>
      <c r="W83" s="304"/>
      <c r="X83" s="304"/>
      <c r="Y83" s="304"/>
      <c r="Z83" s="304"/>
      <c r="AA83" s="304"/>
      <c r="AB83" s="304"/>
      <c r="AC83" s="304"/>
      <c r="AD83" s="304"/>
      <c r="AE83" s="304"/>
      <c r="AG83" s="200"/>
      <c r="AH83" s="200"/>
      <c r="AI83" s="200"/>
      <c r="AJ83" s="200"/>
      <c r="AK83" s="200"/>
      <c r="AL83" s="200"/>
      <c r="AM83" s="200"/>
      <c r="AN83" s="200"/>
      <c r="AO83" s="200"/>
      <c r="AP83" s="200"/>
      <c r="AQ83" s="200"/>
      <c r="AR83" s="200"/>
      <c r="AS83" s="97"/>
      <c r="AT83" s="97"/>
      <c r="AU83" s="97"/>
      <c r="AV83" s="97"/>
      <c r="AW83" s="97"/>
      <c r="AX83" s="97"/>
      <c r="AY83" s="97"/>
    </row>
    <row r="84" spans="1:51" ht="20.45" customHeight="1" x14ac:dyDescent="0.4">
      <c r="C84" s="103"/>
      <c r="D84" s="490" t="s">
        <v>82</v>
      </c>
      <c r="E84" s="491"/>
      <c r="F84" s="226"/>
      <c r="G84" s="227">
        <f>SUMIFS(相談会集計!$U$4:$U$78,相談会集計!$C$4:$C$78,"東地区")</f>
        <v>58</v>
      </c>
      <c r="H84" s="490" t="s">
        <v>82</v>
      </c>
      <c r="I84" s="492"/>
      <c r="J84" s="493"/>
      <c r="K84" s="227">
        <f>SUMIFS(相談会集計!$U$4:$U$78,相談会集計!$C$4:$C$78,"公民館")</f>
        <v>10</v>
      </c>
      <c r="L84" s="490" t="s">
        <v>82</v>
      </c>
      <c r="M84" s="492"/>
      <c r="N84" s="493"/>
      <c r="O84" s="268">
        <f>SUMIFS(相談会集計!$U$4:$U$78,相談会集計!$C$4:$C$78,"北地区")</f>
        <v>88</v>
      </c>
      <c r="P84" s="269" t="s">
        <v>83</v>
      </c>
      <c r="Q84" s="267"/>
      <c r="R84" s="226"/>
      <c r="S84" s="305">
        <f>G84+K84+O84</f>
        <v>156</v>
      </c>
      <c r="T84" s="306"/>
      <c r="U84" s="304"/>
      <c r="V84" s="304"/>
      <c r="W84" s="304"/>
      <c r="X84" s="304"/>
      <c r="Y84" s="304"/>
      <c r="Z84" s="304"/>
      <c r="AA84" s="304"/>
      <c r="AB84" s="304"/>
      <c r="AC84" s="304"/>
      <c r="AD84" s="304"/>
      <c r="AE84" s="304"/>
      <c r="AG84" s="200"/>
      <c r="AH84" s="200"/>
      <c r="AI84" s="200"/>
      <c r="AJ84" s="200"/>
      <c r="AK84" s="200"/>
      <c r="AL84" s="200"/>
      <c r="AM84" s="200"/>
      <c r="AN84" s="200"/>
      <c r="AO84" s="200"/>
      <c r="AP84" s="200"/>
      <c r="AQ84" s="200"/>
      <c r="AR84" s="200"/>
      <c r="AS84" s="97"/>
      <c r="AT84" s="97"/>
      <c r="AU84" s="97"/>
      <c r="AV84" s="97"/>
      <c r="AW84" s="97"/>
      <c r="AX84" s="97"/>
      <c r="AY84" s="97"/>
    </row>
    <row r="85" spans="1:51" ht="18" customHeight="1" x14ac:dyDescent="0.4">
      <c r="D85" s="228"/>
      <c r="E85" s="229"/>
      <c r="F85" s="228"/>
      <c r="G85" s="228"/>
      <c r="H85" s="228"/>
      <c r="I85" s="228"/>
      <c r="J85" s="228"/>
      <c r="K85" s="228"/>
      <c r="L85" s="228"/>
      <c r="M85" s="228"/>
      <c r="N85" s="228"/>
      <c r="O85" s="228"/>
      <c r="P85" s="220"/>
      <c r="Q85" s="307" t="s">
        <v>84</v>
      </c>
      <c r="R85" s="308"/>
      <c r="S85" s="309" t="str">
        <f>"相談者＝"&amp;ROUND($S82/$P82,1)&amp;"人"</f>
        <v>相談者＝4.1人</v>
      </c>
      <c r="T85" s="306"/>
      <c r="AG85" s="200"/>
      <c r="AH85" s="200"/>
      <c r="AI85" s="200"/>
      <c r="AJ85" s="200"/>
      <c r="AK85" s="200"/>
      <c r="AL85" s="200"/>
      <c r="AM85" s="200"/>
      <c r="AN85" s="200"/>
      <c r="AO85" s="200"/>
      <c r="AP85" s="200"/>
      <c r="AQ85" s="200"/>
      <c r="AR85" s="200"/>
      <c r="AS85" s="97"/>
      <c r="AT85" s="97"/>
      <c r="AU85" s="97"/>
      <c r="AV85" s="97"/>
      <c r="AW85" s="97"/>
      <c r="AX85" s="97"/>
      <c r="AY85" s="97"/>
    </row>
    <row r="86" spans="1:51" ht="18" customHeight="1" x14ac:dyDescent="0.4">
      <c r="D86" s="211"/>
      <c r="E86" s="210"/>
      <c r="F86" s="211"/>
      <c r="G86" s="211"/>
      <c r="H86" s="211"/>
      <c r="I86" s="211"/>
      <c r="J86" s="211"/>
      <c r="K86" s="211"/>
      <c r="L86" s="211"/>
      <c r="M86" s="211"/>
      <c r="N86" s="211"/>
      <c r="O86" s="211"/>
      <c r="P86" s="225"/>
      <c r="Q86" s="267"/>
      <c r="R86" s="310"/>
      <c r="S86" s="311" t="str">
        <f>"相談数＝"&amp;ROUND($S84/$P82,1)&amp;"件"</f>
        <v>相談数＝6件</v>
      </c>
      <c r="T86" s="306"/>
      <c r="AG86" s="200"/>
      <c r="AH86" s="200"/>
      <c r="AI86" s="200"/>
      <c r="AJ86" s="200"/>
      <c r="AK86" s="200"/>
      <c r="AL86" s="200"/>
      <c r="AM86" s="200"/>
      <c r="AN86" s="200"/>
      <c r="AO86" s="200"/>
      <c r="AP86" s="200"/>
      <c r="AQ86" s="200"/>
      <c r="AR86" s="200"/>
      <c r="AS86" s="97"/>
      <c r="AT86" s="97"/>
      <c r="AU86" s="97"/>
      <c r="AV86" s="97"/>
      <c r="AW86" s="97"/>
      <c r="AX86" s="97"/>
      <c r="AY86" s="97"/>
    </row>
    <row r="87" spans="1:51" ht="11.1" customHeight="1" x14ac:dyDescent="0.4">
      <c r="D87" s="211"/>
      <c r="E87" s="210"/>
      <c r="F87" s="211"/>
      <c r="G87" s="211"/>
      <c r="H87" s="211"/>
      <c r="I87" s="211"/>
      <c r="J87" s="211"/>
      <c r="K87" s="211"/>
      <c r="L87" s="211"/>
      <c r="M87" s="211"/>
      <c r="N87" s="211"/>
      <c r="O87" s="211"/>
      <c r="P87" s="228"/>
      <c r="Q87" s="228"/>
      <c r="R87" s="279"/>
      <c r="S87" s="97"/>
      <c r="T87" s="211"/>
      <c r="AG87" s="200"/>
      <c r="AH87" s="200"/>
      <c r="AI87" s="200"/>
      <c r="AJ87" s="200"/>
      <c r="AK87" s="200"/>
      <c r="AL87" s="200"/>
      <c r="AM87" s="200"/>
      <c r="AN87" s="200"/>
      <c r="AO87" s="200"/>
      <c r="AP87" s="200"/>
      <c r="AQ87" s="200"/>
      <c r="AR87" s="200"/>
      <c r="AS87" s="97"/>
      <c r="AT87" s="97"/>
      <c r="AU87" s="97"/>
      <c r="AV87" s="97"/>
      <c r="AW87" s="97"/>
      <c r="AX87" s="97"/>
      <c r="AY87" s="97"/>
    </row>
    <row r="88" spans="1:51" ht="18.95" customHeight="1" x14ac:dyDescent="0.4">
      <c r="D88" s="211"/>
      <c r="E88" s="210"/>
      <c r="F88" s="211"/>
      <c r="G88" s="211"/>
      <c r="H88" s="211"/>
      <c r="I88" s="211"/>
      <c r="J88" s="211"/>
      <c r="K88" s="211"/>
      <c r="L88" s="211"/>
      <c r="M88" s="211"/>
      <c r="N88" s="211"/>
      <c r="O88" s="211"/>
      <c r="P88" s="228"/>
      <c r="Q88" s="228"/>
      <c r="R88" s="279"/>
      <c r="S88" s="97"/>
      <c r="T88" s="211"/>
      <c r="AG88" s="200"/>
      <c r="AH88" s="200"/>
      <c r="AI88" s="200"/>
      <c r="AJ88" s="200"/>
      <c r="AK88" s="200"/>
      <c r="AL88" s="200"/>
      <c r="AM88" s="200"/>
      <c r="AN88" s="200"/>
      <c r="AO88" s="200"/>
      <c r="AP88" s="200"/>
      <c r="AQ88" s="200"/>
      <c r="AR88" s="200"/>
      <c r="AS88" s="97"/>
      <c r="AT88" s="97"/>
      <c r="AU88" s="97"/>
      <c r="AV88" s="97"/>
      <c r="AW88" s="97"/>
      <c r="AX88" s="97"/>
      <c r="AY88" s="97"/>
    </row>
    <row r="89" spans="1:51" s="99" customFormat="1" ht="15.6" customHeight="1" x14ac:dyDescent="0.4">
      <c r="A89" s="212"/>
      <c r="B89" s="101"/>
      <c r="C89" s="103"/>
      <c r="D89" s="209" t="s">
        <v>85</v>
      </c>
      <c r="E89" s="210"/>
      <c r="F89" s="211"/>
      <c r="G89" s="211"/>
      <c r="H89" s="209" t="s">
        <v>86</v>
      </c>
      <c r="I89" s="211"/>
      <c r="J89" s="211"/>
      <c r="K89" s="211"/>
      <c r="L89" s="211"/>
      <c r="M89" s="270"/>
      <c r="N89" s="209" t="s">
        <v>87</v>
      </c>
      <c r="O89" s="211"/>
      <c r="P89" s="211"/>
      <c r="Q89" s="211"/>
      <c r="R89" s="211"/>
      <c r="S89" s="270"/>
      <c r="T89" s="211"/>
      <c r="U89" s="105"/>
      <c r="V89" s="105"/>
      <c r="W89" s="105"/>
      <c r="X89" s="105"/>
      <c r="Y89" s="105"/>
      <c r="Z89" s="105"/>
      <c r="AA89" s="105"/>
      <c r="AB89" s="105"/>
      <c r="AC89" s="105"/>
      <c r="AD89" s="105"/>
      <c r="AE89" s="105"/>
      <c r="AF89" s="101"/>
      <c r="AG89" s="327"/>
      <c r="AH89" s="327"/>
      <c r="AI89" s="327"/>
      <c r="AJ89" s="327"/>
      <c r="AK89" s="327"/>
      <c r="AL89" s="327"/>
      <c r="AM89" s="327"/>
      <c r="AN89" s="327"/>
      <c r="AO89" s="327"/>
      <c r="AP89" s="327"/>
      <c r="AQ89" s="327"/>
      <c r="AR89" s="327"/>
      <c r="AS89" s="333"/>
      <c r="AT89" s="333"/>
      <c r="AU89" s="333"/>
      <c r="AV89" s="333"/>
      <c r="AW89" s="333"/>
      <c r="AX89" s="333"/>
      <c r="AY89" s="333"/>
    </row>
    <row r="90" spans="1:51" ht="15.6" customHeight="1" x14ac:dyDescent="0.4">
      <c r="C90" s="103"/>
      <c r="D90" s="230" t="s">
        <v>77</v>
      </c>
      <c r="E90" s="231" t="s">
        <v>78</v>
      </c>
      <c r="F90" s="211"/>
      <c r="G90" s="211"/>
      <c r="H90" s="232" t="str">
        <f t="shared" ref="H90:L90" si="7">+H3</f>
        <v>～49</v>
      </c>
      <c r="I90" s="271" t="str">
        <f t="shared" si="7"/>
        <v>50～</v>
      </c>
      <c r="J90" s="271" t="str">
        <f t="shared" si="7"/>
        <v>60～</v>
      </c>
      <c r="K90" s="271" t="str">
        <f t="shared" si="7"/>
        <v>70～</v>
      </c>
      <c r="L90" s="272" t="str">
        <f t="shared" si="7"/>
        <v>80～</v>
      </c>
      <c r="M90" s="211"/>
      <c r="N90" s="273" t="str">
        <f t="shared" ref="N90:S90" si="8">+O3</f>
        <v>ＸＰ</v>
      </c>
      <c r="O90" s="274" t="str">
        <f t="shared" si="8"/>
        <v>VISTA</v>
      </c>
      <c r="P90" s="461" t="str">
        <f t="shared" si="8"/>
        <v>Win 7</v>
      </c>
      <c r="Q90" s="461" t="str">
        <f t="shared" si="8"/>
        <v>Win 8</v>
      </c>
      <c r="R90" s="462" t="str">
        <f t="shared" si="8"/>
        <v>Win 10</v>
      </c>
      <c r="S90" s="312" t="str">
        <f t="shared" si="8"/>
        <v>Mobile</v>
      </c>
      <c r="T90" s="211"/>
      <c r="AG90" s="200"/>
      <c r="AH90" s="200"/>
      <c r="AI90" s="200"/>
      <c r="AJ90" s="200"/>
      <c r="AK90" s="200"/>
      <c r="AL90" s="200"/>
      <c r="AM90" s="200"/>
      <c r="AN90" s="200"/>
      <c r="AO90" s="200"/>
      <c r="AP90" s="200"/>
      <c r="AQ90" s="200"/>
      <c r="AR90" s="200"/>
      <c r="AS90" s="97"/>
      <c r="AT90" s="97"/>
      <c r="AU90" s="97"/>
      <c r="AV90" s="97"/>
      <c r="AW90" s="97"/>
      <c r="AX90" s="97"/>
      <c r="AY90" s="97"/>
    </row>
    <row r="91" spans="1:51" ht="15.6" customHeight="1" x14ac:dyDescent="0.4">
      <c r="D91" s="233">
        <f>F76</f>
        <v>46</v>
      </c>
      <c r="E91" s="234">
        <f>G76</f>
        <v>61</v>
      </c>
      <c r="F91" s="209" t="s">
        <v>88</v>
      </c>
      <c r="G91" s="235"/>
      <c r="H91" s="236">
        <f>H76</f>
        <v>13</v>
      </c>
      <c r="I91" s="275">
        <f>I76</f>
        <v>1</v>
      </c>
      <c r="J91" s="275">
        <f>J76</f>
        <v>32</v>
      </c>
      <c r="K91" s="275">
        <f>K76</f>
        <v>44</v>
      </c>
      <c r="L91" s="276">
        <f>L76</f>
        <v>13</v>
      </c>
      <c r="M91" s="209" t="s">
        <v>88</v>
      </c>
      <c r="N91" s="277">
        <f t="shared" ref="N91:S91" si="9">O76</f>
        <v>0</v>
      </c>
      <c r="O91" s="278">
        <f t="shared" si="9"/>
        <v>2</v>
      </c>
      <c r="P91" s="278">
        <f t="shared" si="9"/>
        <v>10</v>
      </c>
      <c r="Q91" s="278">
        <f t="shared" si="9"/>
        <v>14</v>
      </c>
      <c r="R91" s="313">
        <f t="shared" si="9"/>
        <v>80</v>
      </c>
      <c r="S91" s="314">
        <f t="shared" si="9"/>
        <v>1</v>
      </c>
      <c r="T91" s="315" t="s">
        <v>89</v>
      </c>
    </row>
    <row r="92" spans="1:51" ht="15.6" customHeight="1" x14ac:dyDescent="0.4">
      <c r="C92" s="103"/>
      <c r="D92" s="211"/>
      <c r="E92" s="210"/>
      <c r="F92" s="211"/>
      <c r="G92" s="211"/>
      <c r="H92" s="211"/>
      <c r="I92" s="235"/>
      <c r="J92" s="279"/>
      <c r="K92" s="211"/>
      <c r="L92" s="211"/>
      <c r="M92" s="211"/>
      <c r="N92" s="211"/>
      <c r="O92" s="211"/>
      <c r="P92" s="211"/>
      <c r="Q92" s="211"/>
      <c r="R92" s="211"/>
      <c r="S92" s="270"/>
      <c r="T92" s="211"/>
    </row>
    <row r="93" spans="1:51" ht="15.6" customHeight="1" x14ac:dyDescent="0.4">
      <c r="C93" s="103"/>
      <c r="D93" s="103"/>
      <c r="I93" s="99"/>
      <c r="J93" s="209"/>
    </row>
    <row r="94" spans="1:51" x14ac:dyDescent="0.4">
      <c r="C94" s="103"/>
      <c r="D94" s="103"/>
      <c r="I94" s="99"/>
      <c r="J94" s="209"/>
    </row>
    <row r="95" spans="1:51" x14ac:dyDescent="0.4">
      <c r="C95" s="103"/>
      <c r="D95" s="103"/>
      <c r="I95" s="99"/>
      <c r="J95" s="98"/>
    </row>
    <row r="96" spans="1:51" x14ac:dyDescent="0.4">
      <c r="C96" s="103"/>
      <c r="D96" s="103"/>
      <c r="I96" s="99"/>
      <c r="J96" s="98"/>
    </row>
    <row r="97" spans="3:64" x14ac:dyDescent="0.4">
      <c r="C97" s="103"/>
      <c r="D97" s="103"/>
      <c r="I97" s="99"/>
      <c r="J97" s="98"/>
    </row>
    <row r="98" spans="3:64" x14ac:dyDescent="0.4">
      <c r="C98" s="103"/>
      <c r="D98" s="103"/>
      <c r="I98" s="99"/>
      <c r="J98" s="98"/>
      <c r="S98" s="103"/>
    </row>
    <row r="99" spans="3:64" x14ac:dyDescent="0.4">
      <c r="C99" s="103"/>
      <c r="D99" s="103"/>
      <c r="I99" s="99"/>
      <c r="J99" s="98"/>
      <c r="S99" s="103"/>
    </row>
    <row r="100" spans="3:64" x14ac:dyDescent="0.4">
      <c r="C100" s="103"/>
      <c r="D100" s="103"/>
      <c r="I100" s="99"/>
      <c r="J100" s="98"/>
      <c r="S100" s="103"/>
    </row>
    <row r="101" spans="3:64" x14ac:dyDescent="0.4">
      <c r="C101" s="103"/>
      <c r="D101" s="103"/>
      <c r="I101" s="99"/>
      <c r="J101" s="98"/>
      <c r="S101" s="103"/>
    </row>
    <row r="102" spans="3:64" x14ac:dyDescent="0.4">
      <c r="C102" s="103"/>
      <c r="D102" s="103"/>
      <c r="I102" s="99"/>
      <c r="J102" s="98"/>
      <c r="S102" s="103"/>
    </row>
    <row r="103" spans="3:64" x14ac:dyDescent="0.4">
      <c r="C103" s="103"/>
      <c r="D103" s="103"/>
      <c r="I103" s="99"/>
      <c r="J103" s="98"/>
      <c r="S103" s="103"/>
    </row>
    <row r="104" spans="3:64" x14ac:dyDescent="0.4">
      <c r="C104" s="103"/>
      <c r="D104" s="103"/>
      <c r="I104" s="99"/>
      <c r="J104" s="98"/>
      <c r="S104" s="103"/>
    </row>
    <row r="105" spans="3:64" x14ac:dyDescent="0.4">
      <c r="C105" s="103"/>
      <c r="D105" s="103"/>
      <c r="I105" s="99"/>
      <c r="J105" s="98"/>
      <c r="S105" s="103"/>
    </row>
    <row r="106" spans="3:64" x14ac:dyDescent="0.4">
      <c r="C106" s="103"/>
      <c r="D106" s="103"/>
      <c r="I106" s="99"/>
      <c r="J106" s="98"/>
      <c r="S106" s="103"/>
    </row>
    <row r="107" spans="3:64" x14ac:dyDescent="0.4">
      <c r="C107" s="103"/>
      <c r="D107" s="103"/>
      <c r="I107" s="99"/>
      <c r="J107" s="98"/>
      <c r="S107" s="103"/>
    </row>
    <row r="108" spans="3:64" x14ac:dyDescent="0.4">
      <c r="C108" s="103"/>
      <c r="D108" s="103"/>
      <c r="I108" s="99"/>
      <c r="J108" s="98"/>
      <c r="S108" s="103"/>
      <c r="AG108" s="200"/>
      <c r="AH108" s="200"/>
      <c r="AI108" s="200"/>
      <c r="AJ108" s="200"/>
      <c r="AK108" s="200"/>
      <c r="AL108" s="200"/>
      <c r="AM108" s="200"/>
      <c r="AN108" s="200"/>
      <c r="AO108" s="200"/>
      <c r="AP108" s="200"/>
      <c r="AQ108" s="200"/>
      <c r="AR108" s="200"/>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row>
    <row r="109" spans="3:64" ht="24" x14ac:dyDescent="0.4">
      <c r="C109" s="103"/>
      <c r="D109" s="103"/>
      <c r="I109" s="99"/>
      <c r="J109" s="98"/>
      <c r="S109" s="103"/>
      <c r="AG109" s="328"/>
      <c r="AH109" s="200"/>
      <c r="AI109" s="200"/>
      <c r="AJ109" s="200"/>
      <c r="AK109" s="200"/>
      <c r="AL109" s="200"/>
      <c r="AM109" s="200"/>
      <c r="AN109" s="200"/>
      <c r="AO109" s="200"/>
      <c r="AP109" s="200"/>
      <c r="AQ109" s="200"/>
      <c r="AR109" s="200"/>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row>
    <row r="110" spans="3:64" ht="18" customHeight="1" x14ac:dyDescent="0.4">
      <c r="C110" s="103"/>
      <c r="D110" s="103"/>
      <c r="I110" s="99"/>
      <c r="J110" s="98"/>
      <c r="S110" s="103"/>
      <c r="AF110" s="198"/>
      <c r="AG110" s="200"/>
      <c r="AH110" s="200"/>
      <c r="AI110" s="200"/>
      <c r="AJ110" s="200"/>
      <c r="AK110" s="200"/>
      <c r="AL110" s="200"/>
      <c r="AM110" s="200"/>
      <c r="AN110" s="200"/>
      <c r="AO110" s="200"/>
      <c r="AP110" s="200"/>
      <c r="AQ110" s="200"/>
      <c r="AR110" s="200"/>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row>
    <row r="111" spans="3:64" ht="18" customHeight="1" x14ac:dyDescent="0.4">
      <c r="C111" s="103"/>
      <c r="D111" s="103"/>
      <c r="I111" s="99"/>
      <c r="J111" s="98"/>
      <c r="S111" s="103"/>
      <c r="AF111" s="198"/>
      <c r="AG111" s="200"/>
      <c r="AH111" s="200"/>
      <c r="AI111" s="200"/>
      <c r="AJ111" s="200"/>
      <c r="AK111" s="200"/>
      <c r="AL111" s="200"/>
      <c r="AM111" s="200"/>
      <c r="AN111" s="200"/>
      <c r="AO111" s="200"/>
      <c r="AP111" s="200"/>
      <c r="AQ111" s="200"/>
      <c r="AR111" s="200"/>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row>
    <row r="112" spans="3:64" x14ac:dyDescent="0.4">
      <c r="D112" s="102" t="s">
        <v>90</v>
      </c>
      <c r="F112" s="102"/>
      <c r="G112" s="102"/>
      <c r="H112" s="102"/>
      <c r="I112" s="102"/>
      <c r="J112" s="280"/>
      <c r="L112" s="281"/>
      <c r="M112" s="280"/>
      <c r="N112" s="281"/>
      <c r="O112" s="280"/>
      <c r="P112" s="281"/>
      <c r="Q112" s="280"/>
      <c r="R112" s="280" t="s">
        <v>91</v>
      </c>
      <c r="S112" s="103"/>
      <c r="AG112" s="200"/>
      <c r="AH112" s="200"/>
      <c r="AI112" s="200"/>
      <c r="AJ112" s="200"/>
      <c r="AK112" s="200"/>
      <c r="AL112" s="200"/>
      <c r="AM112" s="200"/>
      <c r="AN112" s="200"/>
      <c r="AO112" s="200"/>
      <c r="AP112" s="200"/>
      <c r="AQ112" s="200"/>
      <c r="AR112" s="280"/>
      <c r="AS112" s="200"/>
      <c r="AT112" s="200"/>
      <c r="AU112" s="200"/>
      <c r="AV112" s="200"/>
      <c r="AW112" s="200"/>
      <c r="AX112" s="200"/>
      <c r="AY112" s="200"/>
      <c r="AZ112" s="137"/>
      <c r="BA112" s="137"/>
      <c r="BB112" s="137"/>
      <c r="BC112" s="137"/>
      <c r="BD112" s="137"/>
      <c r="BE112" s="137"/>
      <c r="BF112" s="137"/>
      <c r="BG112" s="137"/>
      <c r="BH112" s="137"/>
      <c r="BI112" s="137"/>
      <c r="BJ112" s="137"/>
      <c r="BK112" s="137"/>
      <c r="BL112" s="137"/>
    </row>
    <row r="113" spans="3:64" x14ac:dyDescent="0.4">
      <c r="C113" s="103"/>
      <c r="D113" s="237" t="s">
        <v>3</v>
      </c>
      <c r="E113" s="238" t="s">
        <v>92</v>
      </c>
      <c r="F113" s="239" t="s">
        <v>93</v>
      </c>
      <c r="G113" s="239" t="s">
        <v>94</v>
      </c>
      <c r="H113" s="239" t="s">
        <v>95</v>
      </c>
      <c r="I113" s="239" t="s">
        <v>96</v>
      </c>
      <c r="J113" s="239" t="s">
        <v>97</v>
      </c>
      <c r="K113" s="239" t="s">
        <v>98</v>
      </c>
      <c r="L113" s="239" t="s">
        <v>99</v>
      </c>
      <c r="M113" s="239" t="s">
        <v>100</v>
      </c>
      <c r="N113" s="239" t="s">
        <v>101</v>
      </c>
      <c r="O113" s="239" t="s">
        <v>102</v>
      </c>
      <c r="P113" s="282" t="s">
        <v>103</v>
      </c>
      <c r="Q113" s="316" t="s">
        <v>25</v>
      </c>
      <c r="R113" s="317" t="s">
        <v>104</v>
      </c>
      <c r="S113" s="103"/>
      <c r="AG113" s="200"/>
      <c r="AH113" s="200"/>
      <c r="AI113" s="200"/>
      <c r="AJ113" s="200"/>
      <c r="AK113" s="200"/>
      <c r="AL113" s="200"/>
      <c r="AM113" s="200"/>
      <c r="AN113" s="200"/>
      <c r="AO113" s="200"/>
      <c r="AP113" s="200"/>
      <c r="AQ113" s="200"/>
      <c r="AR113" s="200"/>
      <c r="AS113" s="334"/>
      <c r="AT113" s="335"/>
      <c r="AU113" s="200"/>
      <c r="AV113" s="200"/>
      <c r="AW113" s="200"/>
      <c r="AX113" s="200"/>
      <c r="AY113" s="200"/>
      <c r="AZ113" s="137"/>
      <c r="BA113" s="137"/>
      <c r="BB113" s="137"/>
      <c r="BC113" s="137"/>
      <c r="BD113" s="137"/>
      <c r="BE113" s="137"/>
      <c r="BF113" s="137"/>
      <c r="BG113" s="137"/>
      <c r="BH113" s="137"/>
      <c r="BI113" s="137"/>
      <c r="BJ113" s="137"/>
      <c r="BK113" s="137"/>
      <c r="BL113" s="137"/>
    </row>
    <row r="114" spans="3:64" ht="18.75" x14ac:dyDescent="0.4">
      <c r="C114" s="103"/>
      <c r="D114" s="240" t="s">
        <v>105</v>
      </c>
      <c r="E114" s="241"/>
      <c r="F114" s="242"/>
      <c r="G114" s="243"/>
      <c r="H114" s="243"/>
      <c r="I114" s="243"/>
      <c r="J114" s="283">
        <f>A35+A38</f>
        <v>6</v>
      </c>
      <c r="K114" s="283">
        <f>A41+A43</f>
        <v>17</v>
      </c>
      <c r="L114" s="283">
        <f>A47+A49</f>
        <v>8</v>
      </c>
      <c r="M114" s="283">
        <f>A53+A56</f>
        <v>11</v>
      </c>
      <c r="N114" s="284"/>
      <c r="O114" s="284"/>
      <c r="P114" s="285"/>
      <c r="Q114" s="318">
        <f>SUM(E114:P114)</f>
        <v>42</v>
      </c>
      <c r="R114" s="319">
        <f>IFERROR(Q114/$D$82," ")</f>
        <v>5.25</v>
      </c>
      <c r="S114" s="197"/>
      <c r="AG114" s="329"/>
      <c r="AH114" s="195"/>
      <c r="AI114" s="195"/>
      <c r="AJ114" s="195"/>
      <c r="AK114" s="195"/>
      <c r="AL114" s="195"/>
      <c r="AM114" s="195"/>
      <c r="AN114" s="195"/>
      <c r="AO114" s="195"/>
      <c r="AP114" s="195"/>
      <c r="AQ114" s="195"/>
      <c r="AR114" s="195"/>
      <c r="AS114" s="195"/>
      <c r="AT114" s="331"/>
      <c r="AU114" s="336"/>
      <c r="AV114" s="200"/>
      <c r="AW114" s="200"/>
      <c r="AX114" s="200"/>
      <c r="AY114" s="200"/>
      <c r="AZ114" s="137"/>
      <c r="BA114" s="137"/>
      <c r="BB114" s="137"/>
      <c r="BC114" s="137"/>
      <c r="BD114" s="137"/>
      <c r="BE114" s="137"/>
      <c r="BF114" s="137"/>
      <c r="BG114" s="137"/>
      <c r="BH114" s="137"/>
      <c r="BI114" s="137"/>
      <c r="BJ114" s="137"/>
      <c r="BK114" s="137"/>
      <c r="BL114" s="137"/>
    </row>
    <row r="115" spans="3:64" x14ac:dyDescent="0.4">
      <c r="C115" s="103"/>
      <c r="D115" s="244" t="s">
        <v>106</v>
      </c>
      <c r="E115" s="245"/>
      <c r="F115" s="246"/>
      <c r="G115" s="243"/>
      <c r="H115" s="243"/>
      <c r="I115" s="286"/>
      <c r="J115" s="286"/>
      <c r="K115" s="283">
        <f>A42+A45</f>
        <v>4</v>
      </c>
      <c r="L115" s="283">
        <f>A48+A51</f>
        <v>3</v>
      </c>
      <c r="M115" s="283">
        <f>A54+A57</f>
        <v>2</v>
      </c>
      <c r="N115" s="287"/>
      <c r="O115" s="287"/>
      <c r="P115" s="285"/>
      <c r="Q115" s="318">
        <f t="shared" ref="Q115:Q117" si="10">SUM(E115:P115)</f>
        <v>9</v>
      </c>
      <c r="R115" s="320">
        <f>IFERROR(Q115/$H$82," ")</f>
        <v>1.5</v>
      </c>
      <c r="S115" s="103"/>
      <c r="AG115" s="195"/>
      <c r="AH115" s="330"/>
      <c r="AI115" s="330"/>
      <c r="AJ115" s="330"/>
      <c r="AK115" s="330"/>
      <c r="AL115" s="330"/>
      <c r="AM115" s="330"/>
      <c r="AN115" s="330"/>
      <c r="AO115" s="330"/>
      <c r="AP115" s="330"/>
      <c r="AQ115" s="330"/>
      <c r="AR115" s="330"/>
      <c r="AS115" s="195"/>
      <c r="AT115" s="195"/>
      <c r="AU115" s="337"/>
      <c r="AV115" s="200"/>
      <c r="AW115" s="200"/>
      <c r="AX115" s="200"/>
      <c r="AY115" s="200"/>
      <c r="AZ115" s="137"/>
      <c r="BA115" s="137"/>
      <c r="BB115" s="137"/>
      <c r="BC115" s="137"/>
      <c r="BD115" s="137"/>
      <c r="BE115" s="137"/>
      <c r="BF115" s="137"/>
      <c r="BG115" s="137"/>
      <c r="BH115" s="137"/>
      <c r="BI115" s="137"/>
      <c r="BJ115" s="137"/>
      <c r="BK115" s="137"/>
      <c r="BL115" s="137"/>
    </row>
    <row r="116" spans="3:64" x14ac:dyDescent="0.4">
      <c r="C116" s="103"/>
      <c r="D116" s="247" t="s">
        <v>107</v>
      </c>
      <c r="E116" s="245"/>
      <c r="F116" s="246"/>
      <c r="G116" s="248"/>
      <c r="H116" s="248"/>
      <c r="I116" s="288"/>
      <c r="J116" s="289">
        <f>A34</f>
        <v>3</v>
      </c>
      <c r="K116" s="290">
        <f>A40+A44</f>
        <v>10</v>
      </c>
      <c r="L116" s="290">
        <f>A46+A50</f>
        <v>5</v>
      </c>
      <c r="M116" s="290">
        <f>A52+A55</f>
        <v>9</v>
      </c>
      <c r="N116" s="291">
        <f>A58+A62</f>
        <v>11</v>
      </c>
      <c r="O116" s="291">
        <f>A64+A67</f>
        <v>11</v>
      </c>
      <c r="P116" s="292">
        <f>A70+A73</f>
        <v>7</v>
      </c>
      <c r="Q116" s="321">
        <f t="shared" si="10"/>
        <v>56</v>
      </c>
      <c r="R116" s="322">
        <f>IFERROR(Q116/$L$82," ")</f>
        <v>4.666666666666667</v>
      </c>
      <c r="S116" s="103"/>
      <c r="AG116" s="195"/>
      <c r="AH116" s="330"/>
      <c r="AI116" s="330"/>
      <c r="AJ116" s="330"/>
      <c r="AK116" s="330"/>
      <c r="AL116" s="330"/>
      <c r="AM116" s="330"/>
      <c r="AN116" s="330"/>
      <c r="AO116" s="330"/>
      <c r="AP116" s="330"/>
      <c r="AQ116" s="330"/>
      <c r="AR116" s="330"/>
      <c r="AS116" s="195"/>
      <c r="AT116" s="195"/>
      <c r="AU116" s="338"/>
      <c r="AV116" s="200"/>
      <c r="AW116" s="200"/>
      <c r="AX116" s="200"/>
      <c r="AY116" s="200"/>
      <c r="AZ116" s="137"/>
      <c r="BA116" s="137"/>
      <c r="BB116" s="137"/>
      <c r="BC116" s="137"/>
      <c r="BD116" s="137"/>
      <c r="BE116" s="137"/>
      <c r="BF116" s="137"/>
      <c r="BG116" s="137"/>
      <c r="BH116" s="137"/>
      <c r="BI116" s="137"/>
      <c r="BJ116" s="137"/>
      <c r="BK116" s="137"/>
      <c r="BL116" s="137"/>
    </row>
    <row r="117" spans="3:64" x14ac:dyDescent="0.4">
      <c r="C117" s="103"/>
      <c r="D117" s="249" t="s">
        <v>25</v>
      </c>
      <c r="E117" s="250"/>
      <c r="F117" s="251"/>
      <c r="G117" s="251"/>
      <c r="H117" s="251"/>
      <c r="I117" s="251"/>
      <c r="J117" s="293">
        <f t="shared" ref="J117:P117" si="11">SUM(J114:J116)</f>
        <v>9</v>
      </c>
      <c r="K117" s="293">
        <f t="shared" si="11"/>
        <v>31</v>
      </c>
      <c r="L117" s="293">
        <f t="shared" si="11"/>
        <v>16</v>
      </c>
      <c r="M117" s="293">
        <f t="shared" si="11"/>
        <v>22</v>
      </c>
      <c r="N117" s="293">
        <f t="shared" si="11"/>
        <v>11</v>
      </c>
      <c r="O117" s="293">
        <f t="shared" si="11"/>
        <v>11</v>
      </c>
      <c r="P117" s="294">
        <f t="shared" si="11"/>
        <v>7</v>
      </c>
      <c r="Q117" s="323">
        <f t="shared" si="10"/>
        <v>107</v>
      </c>
      <c r="R117" s="324">
        <f>Q117/$P$82</f>
        <v>4.115384615384615</v>
      </c>
      <c r="S117" s="103"/>
      <c r="AG117" s="195"/>
      <c r="AH117" s="195"/>
      <c r="AI117" s="195"/>
      <c r="AJ117" s="195"/>
      <c r="AK117" s="195"/>
      <c r="AL117" s="195"/>
      <c r="AM117" s="195"/>
      <c r="AN117" s="195"/>
      <c r="AO117" s="195"/>
      <c r="AP117" s="195"/>
      <c r="AQ117" s="195"/>
      <c r="AR117" s="195"/>
      <c r="AS117" s="195"/>
      <c r="AT117" s="195"/>
      <c r="AU117" s="337"/>
      <c r="AV117" s="200"/>
      <c r="AW117" s="200"/>
      <c r="AX117" s="200"/>
      <c r="AY117" s="200"/>
      <c r="AZ117" s="137"/>
      <c r="BA117" s="137"/>
      <c r="BB117" s="137"/>
      <c r="BC117" s="137"/>
      <c r="BD117" s="137"/>
      <c r="BE117" s="137"/>
      <c r="BF117" s="137"/>
      <c r="BG117" s="137"/>
      <c r="BH117" s="137"/>
      <c r="BI117" s="137"/>
      <c r="BJ117" s="137"/>
      <c r="BK117" s="137"/>
      <c r="BL117" s="137"/>
    </row>
    <row r="118" spans="3:64" ht="18.75" x14ac:dyDescent="0.4">
      <c r="E118" s="197" t="s">
        <v>108</v>
      </c>
      <c r="N118" s="197"/>
      <c r="AG118" s="331"/>
      <c r="AH118" s="195"/>
      <c r="AI118" s="195"/>
      <c r="AJ118" s="195"/>
      <c r="AK118" s="195"/>
      <c r="AL118" s="195"/>
      <c r="AM118" s="195"/>
      <c r="AN118" s="195"/>
      <c r="AO118" s="195"/>
      <c r="AP118" s="195"/>
      <c r="AQ118" s="195"/>
      <c r="AR118" s="195"/>
      <c r="AS118" s="195"/>
      <c r="AT118" s="195"/>
      <c r="AU118" s="337"/>
      <c r="AV118" s="200"/>
      <c r="AW118" s="200"/>
      <c r="AX118" s="200"/>
      <c r="AY118" s="200"/>
      <c r="AZ118" s="137"/>
      <c r="BA118" s="137"/>
      <c r="BB118" s="137"/>
      <c r="BC118" s="137"/>
      <c r="BD118" s="137"/>
      <c r="BE118" s="137"/>
      <c r="BF118" s="137"/>
      <c r="BG118" s="137"/>
      <c r="BH118" s="137"/>
      <c r="BI118" s="137"/>
      <c r="BJ118" s="137"/>
      <c r="BK118" s="137"/>
      <c r="BL118" s="137"/>
    </row>
    <row r="119" spans="3:64" x14ac:dyDescent="0.4">
      <c r="AG119" s="200"/>
      <c r="AH119" s="200"/>
      <c r="AI119" s="200"/>
      <c r="AJ119" s="200"/>
      <c r="AK119" s="200"/>
      <c r="AL119" s="200"/>
      <c r="AM119" s="200"/>
      <c r="AN119" s="200"/>
      <c r="AO119" s="200"/>
      <c r="AP119" s="200"/>
      <c r="AQ119" s="200"/>
      <c r="AR119" s="200"/>
      <c r="AS119" s="200"/>
      <c r="AT119" s="200"/>
      <c r="AU119" s="200"/>
      <c r="AV119" s="200"/>
      <c r="AW119" s="200"/>
      <c r="AX119" s="200"/>
      <c r="AY119" s="200"/>
      <c r="AZ119" s="137"/>
      <c r="BA119" s="137"/>
      <c r="BB119" s="137"/>
      <c r="BC119" s="137"/>
      <c r="BD119" s="137"/>
      <c r="BE119" s="137"/>
      <c r="BF119" s="137"/>
      <c r="BG119" s="137"/>
      <c r="BH119" s="137"/>
      <c r="BI119" s="137"/>
      <c r="BJ119" s="137"/>
      <c r="BK119" s="137"/>
      <c r="BL119" s="137"/>
    </row>
    <row r="142" spans="2:19" ht="21.95" customHeight="1" x14ac:dyDescent="0.4">
      <c r="S142" s="103"/>
    </row>
    <row r="143" spans="2:19" x14ac:dyDescent="0.4">
      <c r="B143" s="339"/>
      <c r="S143" s="103"/>
    </row>
    <row r="144" spans="2:19" x14ac:dyDescent="0.4">
      <c r="S144" s="103"/>
    </row>
    <row r="145" spans="19:19" x14ac:dyDescent="0.4">
      <c r="S145" s="103"/>
    </row>
    <row r="146" spans="19:19" x14ac:dyDescent="0.4">
      <c r="S146" s="103"/>
    </row>
    <row r="147" spans="19:19" x14ac:dyDescent="0.4">
      <c r="S147" s="103"/>
    </row>
    <row r="148" spans="19:19" x14ac:dyDescent="0.4">
      <c r="S148" s="103"/>
    </row>
    <row r="149" spans="19:19" x14ac:dyDescent="0.4">
      <c r="S149" s="103"/>
    </row>
    <row r="150" spans="19:19" x14ac:dyDescent="0.4">
      <c r="S150" s="103"/>
    </row>
    <row r="151" spans="19:19" x14ac:dyDescent="0.4">
      <c r="S151" s="103"/>
    </row>
    <row r="152" spans="19:19" x14ac:dyDescent="0.4">
      <c r="S152" s="103"/>
    </row>
    <row r="153" spans="19:19" x14ac:dyDescent="0.4">
      <c r="S153" s="103"/>
    </row>
    <row r="154" spans="19:19" x14ac:dyDescent="0.4">
      <c r="S154" s="103"/>
    </row>
    <row r="155" spans="19:19" x14ac:dyDescent="0.4">
      <c r="S155" s="103"/>
    </row>
    <row r="156" spans="19:19" x14ac:dyDescent="0.4">
      <c r="S156" s="103"/>
    </row>
    <row r="157" spans="19:19" x14ac:dyDescent="0.4">
      <c r="S157" s="103"/>
    </row>
    <row r="158" spans="19:19" x14ac:dyDescent="0.4">
      <c r="S158" s="103"/>
    </row>
    <row r="159" spans="19:19" x14ac:dyDescent="0.4">
      <c r="S159" s="103"/>
    </row>
    <row r="160" spans="19:19" x14ac:dyDescent="0.4">
      <c r="S160" s="103"/>
    </row>
    <row r="161" spans="19:19" x14ac:dyDescent="0.4">
      <c r="S161" s="103"/>
    </row>
    <row r="162" spans="19:19" x14ac:dyDescent="0.4">
      <c r="S162" s="103"/>
    </row>
    <row r="163" spans="19:19" x14ac:dyDescent="0.4">
      <c r="S163" s="103"/>
    </row>
    <row r="164" spans="19:19" x14ac:dyDescent="0.4">
      <c r="S164" s="103"/>
    </row>
    <row r="165" spans="19:19" x14ac:dyDescent="0.4">
      <c r="S165" s="103"/>
    </row>
  </sheetData>
  <sheetProtection formatRows="0"/>
  <protectedRanges>
    <protectedRange sqref="F4:T75" name="張付け範囲" securityDescriptor=""/>
    <protectedRange sqref="E114:P117" name="グラフデータ張付けテーブル" securityDescriptor=""/>
  </protectedRanges>
  <mergeCells count="13">
    <mergeCell ref="P80:S80"/>
    <mergeCell ref="D1:T1"/>
    <mergeCell ref="F2:G2"/>
    <mergeCell ref="H2:L2"/>
    <mergeCell ref="M2:N2"/>
    <mergeCell ref="O2:T2"/>
    <mergeCell ref="D84:E84"/>
    <mergeCell ref="H84:J84"/>
    <mergeCell ref="L84:N84"/>
    <mergeCell ref="C76:D76"/>
    <mergeCell ref="D80:G80"/>
    <mergeCell ref="H80:K80"/>
    <mergeCell ref="L80:O80"/>
  </mergeCells>
  <phoneticPr fontId="41"/>
  <printOptions horizontalCentered="1"/>
  <pageMargins left="0" right="0" top="0.35763888888888901" bottom="0.35763888888888901" header="0.102083333333333" footer="0.29861111111111099"/>
  <pageSetup paperSize="9" scale="53" orientation="portrait" r:id="rId1"/>
  <headerFooter>
    <oddFooter>&amp;L&amp;B&amp;D&amp;R&amp;B&amp;F  &amp;A</oddFooter>
  </headerFooter>
  <rowBreaks count="1" manualBreakCount="1">
    <brk id="77" max="16383" man="1"/>
  </rowBreaks>
  <ignoredErrors>
    <ignoredError sqref="S7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78"/>
  <sheetViews>
    <sheetView topLeftCell="A10" workbookViewId="0">
      <selection activeCell="G25" sqref="G25"/>
    </sheetView>
  </sheetViews>
  <sheetFormatPr defaultColWidth="9" defaultRowHeight="18.75" x14ac:dyDescent="0.4"/>
  <cols>
    <col min="1" max="1" width="1.25" style="1" customWidth="1"/>
    <col min="2" max="2" width="2.125" style="1" customWidth="1"/>
    <col min="3" max="3" width="3.875" style="2" customWidth="1"/>
    <col min="4" max="4" width="86.75" style="3" customWidth="1"/>
    <col min="5" max="5" width="3.875" style="4" customWidth="1"/>
    <col min="6" max="6" width="9" style="1"/>
    <col min="7" max="7" width="52.125" style="5" customWidth="1"/>
    <col min="8" max="9" width="9" style="1"/>
    <col min="10" max="10" width="29.5" style="1" customWidth="1"/>
    <col min="11" max="16384" width="9" style="1"/>
  </cols>
  <sheetData>
    <row r="1" spans="3:7" ht="29.45" customHeight="1" x14ac:dyDescent="0.4">
      <c r="C1" s="6"/>
      <c r="D1" s="7" t="s">
        <v>109</v>
      </c>
    </row>
    <row r="2" spans="3:7" ht="29.45" customHeight="1" x14ac:dyDescent="0.4">
      <c r="C2" s="6"/>
      <c r="D2" s="7" t="s">
        <v>110</v>
      </c>
    </row>
    <row r="3" spans="3:7" ht="15" customHeight="1" x14ac:dyDescent="0.4">
      <c r="C3" s="8" t="s">
        <v>111</v>
      </c>
      <c r="D3" s="9" t="s">
        <v>112</v>
      </c>
      <c r="E3" s="10" t="s">
        <v>113</v>
      </c>
      <c r="G3" s="1"/>
    </row>
    <row r="4" spans="3:7" ht="15" customHeight="1" x14ac:dyDescent="0.4">
      <c r="C4" s="11"/>
      <c r="D4" s="12" t="s">
        <v>114</v>
      </c>
      <c r="G4" s="1"/>
    </row>
    <row r="5" spans="3:7" ht="15" customHeight="1" x14ac:dyDescent="0.4">
      <c r="C5" s="13" t="s">
        <v>111</v>
      </c>
      <c r="D5" s="463" t="s">
        <v>115</v>
      </c>
      <c r="G5" s="1"/>
    </row>
    <row r="6" spans="3:7" ht="15" customHeight="1" x14ac:dyDescent="0.4">
      <c r="C6" s="15"/>
      <c r="D6" s="16" t="s">
        <v>116</v>
      </c>
      <c r="G6" s="1"/>
    </row>
    <row r="7" spans="3:7" ht="15" customHeight="1" x14ac:dyDescent="0.4">
      <c r="C7" s="15"/>
      <c r="D7" s="16" t="s">
        <v>117</v>
      </c>
      <c r="G7" s="1"/>
    </row>
    <row r="8" spans="3:7" ht="15" customHeight="1" x14ac:dyDescent="0.4">
      <c r="C8" s="13" t="s">
        <v>111</v>
      </c>
      <c r="D8" s="463" t="s">
        <v>118</v>
      </c>
      <c r="G8" s="1"/>
    </row>
    <row r="9" spans="3:7" ht="15" customHeight="1" x14ac:dyDescent="0.4">
      <c r="C9" s="15"/>
      <c r="D9" s="17" t="s">
        <v>119</v>
      </c>
      <c r="G9" s="1"/>
    </row>
    <row r="10" spans="3:7" ht="15" customHeight="1" x14ac:dyDescent="0.4">
      <c r="C10" s="13" t="s">
        <v>111</v>
      </c>
      <c r="D10" s="14" t="s">
        <v>120</v>
      </c>
      <c r="G10" s="1"/>
    </row>
    <row r="11" spans="3:7" ht="15" customHeight="1" x14ac:dyDescent="0.4">
      <c r="C11" s="15"/>
      <c r="D11" s="17" t="s">
        <v>121</v>
      </c>
      <c r="G11" s="1"/>
    </row>
    <row r="12" spans="3:7" ht="15" customHeight="1" x14ac:dyDescent="0.4">
      <c r="C12" s="18"/>
      <c r="D12" s="19" t="s">
        <v>122</v>
      </c>
      <c r="G12" s="1"/>
    </row>
    <row r="13" spans="3:7" ht="15" customHeight="1" x14ac:dyDescent="0.4">
      <c r="C13" s="13" t="s">
        <v>111</v>
      </c>
      <c r="D13" s="14" t="s">
        <v>123</v>
      </c>
      <c r="G13" s="1"/>
    </row>
    <row r="14" spans="3:7" ht="15" customHeight="1" x14ac:dyDescent="0.4">
      <c r="C14" s="18"/>
      <c r="D14" s="20" t="s">
        <v>124</v>
      </c>
      <c r="G14" s="1"/>
    </row>
    <row r="15" spans="3:7" ht="15" customHeight="1" x14ac:dyDescent="0.4">
      <c r="C15" s="13" t="s">
        <v>111</v>
      </c>
      <c r="D15" s="14" t="s">
        <v>125</v>
      </c>
    </row>
    <row r="16" spans="3:7" ht="15" customHeight="1" x14ac:dyDescent="0.4">
      <c r="C16" s="18"/>
      <c r="D16" s="21" t="s">
        <v>126</v>
      </c>
    </row>
    <row r="17" spans="3:4" ht="15" customHeight="1" x14ac:dyDescent="0.4">
      <c r="C17" s="13" t="s">
        <v>111</v>
      </c>
      <c r="D17" s="22" t="s">
        <v>127</v>
      </c>
    </row>
    <row r="18" spans="3:4" ht="36" customHeight="1" x14ac:dyDescent="0.4">
      <c r="C18" s="18"/>
      <c r="D18" s="23" t="s">
        <v>128</v>
      </c>
    </row>
    <row r="19" spans="3:4" ht="15" customHeight="1" x14ac:dyDescent="0.4">
      <c r="C19" s="13" t="s">
        <v>111</v>
      </c>
      <c r="D19" s="24" t="s">
        <v>129</v>
      </c>
    </row>
    <row r="20" spans="3:4" ht="15" customHeight="1" x14ac:dyDescent="0.4">
      <c r="C20" s="18"/>
      <c r="D20" s="20" t="s">
        <v>130</v>
      </c>
    </row>
    <row r="21" spans="3:4" ht="15" customHeight="1" x14ac:dyDescent="0.4">
      <c r="C21" s="13" t="s">
        <v>111</v>
      </c>
      <c r="D21" s="24" t="s">
        <v>131</v>
      </c>
    </row>
    <row r="22" spans="3:4" ht="15" customHeight="1" x14ac:dyDescent="0.4">
      <c r="C22" s="15"/>
      <c r="D22" s="25" t="s">
        <v>132</v>
      </c>
    </row>
    <row r="23" spans="3:4" ht="15" customHeight="1" x14ac:dyDescent="0.4">
      <c r="C23" s="13" t="s">
        <v>111</v>
      </c>
      <c r="D23" s="26" t="s">
        <v>133</v>
      </c>
    </row>
    <row r="24" spans="3:4" ht="15" customHeight="1" x14ac:dyDescent="0.4">
      <c r="C24" s="15"/>
      <c r="D24" s="16" t="s">
        <v>134</v>
      </c>
    </row>
    <row r="25" spans="3:4" ht="15" customHeight="1" x14ac:dyDescent="0.4">
      <c r="C25" s="18"/>
      <c r="D25" s="16" t="s">
        <v>135</v>
      </c>
    </row>
    <row r="26" spans="3:4" ht="15" customHeight="1" x14ac:dyDescent="0.4">
      <c r="C26" s="13" t="s">
        <v>111</v>
      </c>
      <c r="D26" s="26" t="s">
        <v>136</v>
      </c>
    </row>
    <row r="27" spans="3:4" ht="15" customHeight="1" x14ac:dyDescent="0.4">
      <c r="C27" s="27"/>
      <c r="D27" s="28" t="s">
        <v>137</v>
      </c>
    </row>
    <row r="28" spans="3:4" ht="15" customHeight="1" x14ac:dyDescent="0.4">
      <c r="C28" s="13" t="s">
        <v>111</v>
      </c>
      <c r="D28" s="26" t="s">
        <v>138</v>
      </c>
    </row>
    <row r="29" spans="3:4" ht="15" customHeight="1" x14ac:dyDescent="0.4">
      <c r="C29" s="15"/>
      <c r="D29" s="29" t="s">
        <v>139</v>
      </c>
    </row>
    <row r="30" spans="3:4" ht="15" customHeight="1" x14ac:dyDescent="0.4">
      <c r="C30" s="30" t="s">
        <v>111</v>
      </c>
      <c r="D30" s="22" t="s">
        <v>140</v>
      </c>
    </row>
    <row r="31" spans="3:4" x14ac:dyDescent="0.4">
      <c r="C31" s="31"/>
      <c r="D31" s="20" t="s">
        <v>141</v>
      </c>
    </row>
    <row r="32" spans="3:4" x14ac:dyDescent="0.4">
      <c r="C32" s="30" t="s">
        <v>111</v>
      </c>
      <c r="D32" s="22" t="s">
        <v>142</v>
      </c>
    </row>
    <row r="33" spans="3:4" x14ac:dyDescent="0.4">
      <c r="C33" s="27"/>
      <c r="D33" s="21" t="s">
        <v>143</v>
      </c>
    </row>
    <row r="34" spans="3:4" x14ac:dyDescent="0.4">
      <c r="C34" s="32" t="s">
        <v>111</v>
      </c>
      <c r="D34" s="22" t="s">
        <v>144</v>
      </c>
    </row>
    <row r="35" spans="3:4" x14ac:dyDescent="0.4">
      <c r="C35" s="33"/>
      <c r="D35" s="34" t="s">
        <v>145</v>
      </c>
    </row>
    <row r="36" spans="3:4" x14ac:dyDescent="0.4">
      <c r="C36" s="35"/>
      <c r="D36" s="36"/>
    </row>
    <row r="37" spans="3:4" x14ac:dyDescent="0.4">
      <c r="C37" s="37"/>
      <c r="D37" s="38"/>
    </row>
    <row r="38" spans="3:4" x14ac:dyDescent="0.4">
      <c r="C38" s="37"/>
      <c r="D38" s="39"/>
    </row>
    <row r="39" spans="3:4" x14ac:dyDescent="0.4">
      <c r="C39" s="35"/>
      <c r="D39" s="40"/>
    </row>
    <row r="40" spans="3:4" x14ac:dyDescent="0.4">
      <c r="C40" s="37"/>
      <c r="D40" s="39"/>
    </row>
    <row r="41" spans="3:4" x14ac:dyDescent="0.4">
      <c r="C41" s="35"/>
      <c r="D41" s="40"/>
    </row>
    <row r="42" spans="3:4" x14ac:dyDescent="0.4">
      <c r="C42" s="37"/>
      <c r="D42" s="40"/>
    </row>
    <row r="43" spans="3:4" x14ac:dyDescent="0.4">
      <c r="C43" s="37"/>
      <c r="D43" s="39"/>
    </row>
    <row r="44" spans="3:4" x14ac:dyDescent="0.4">
      <c r="C44" s="35"/>
      <c r="D44" s="40"/>
    </row>
    <row r="45" spans="3:4" x14ac:dyDescent="0.4">
      <c r="C45" s="37"/>
      <c r="D45" s="39"/>
    </row>
    <row r="46" spans="3:4" x14ac:dyDescent="0.4">
      <c r="C46" s="35"/>
      <c r="D46" s="40"/>
    </row>
    <row r="47" spans="3:4" x14ac:dyDescent="0.4">
      <c r="C47" s="37"/>
      <c r="D47" s="39"/>
    </row>
    <row r="48" spans="3:4" x14ac:dyDescent="0.4">
      <c r="C48" s="35"/>
      <c r="D48" s="40"/>
    </row>
    <row r="49" spans="3:4" x14ac:dyDescent="0.4">
      <c r="C49" s="37"/>
      <c r="D49" s="41"/>
    </row>
    <row r="50" spans="3:4" x14ac:dyDescent="0.4">
      <c r="C50" s="35"/>
      <c r="D50" s="40"/>
    </row>
    <row r="51" spans="3:4" x14ac:dyDescent="0.4">
      <c r="C51" s="37"/>
      <c r="D51" s="39"/>
    </row>
    <row r="52" spans="3:4" x14ac:dyDescent="0.4">
      <c r="C52" s="35"/>
      <c r="D52" s="42"/>
    </row>
    <row r="53" spans="3:4" x14ac:dyDescent="0.4">
      <c r="C53" s="37"/>
      <c r="D53" s="39"/>
    </row>
    <row r="54" spans="3:4" x14ac:dyDescent="0.4">
      <c r="C54" s="35"/>
      <c r="D54" s="42"/>
    </row>
    <row r="55" spans="3:4" x14ac:dyDescent="0.4">
      <c r="C55" s="37"/>
      <c r="D55" s="39"/>
    </row>
    <row r="56" spans="3:4" x14ac:dyDescent="0.4">
      <c r="C56" s="35"/>
      <c r="D56" s="42"/>
    </row>
    <row r="57" spans="3:4" x14ac:dyDescent="0.4">
      <c r="C57" s="37"/>
      <c r="D57" s="39"/>
    </row>
    <row r="58" spans="3:4" x14ac:dyDescent="0.4">
      <c r="C58" s="35"/>
      <c r="D58" s="42"/>
    </row>
    <row r="59" spans="3:4" x14ac:dyDescent="0.4">
      <c r="C59" s="37"/>
      <c r="D59" s="39"/>
    </row>
    <row r="60" spans="3:4" x14ac:dyDescent="0.4">
      <c r="C60" s="35"/>
      <c r="D60" s="42"/>
    </row>
    <row r="61" spans="3:4" x14ac:dyDescent="0.4">
      <c r="C61" s="37"/>
      <c r="D61" s="40"/>
    </row>
    <row r="62" spans="3:4" x14ac:dyDescent="0.4">
      <c r="C62" s="37"/>
      <c r="D62" s="40"/>
    </row>
    <row r="63" spans="3:4" x14ac:dyDescent="0.4">
      <c r="C63" s="37"/>
      <c r="D63" s="39"/>
    </row>
    <row r="64" spans="3:4" x14ac:dyDescent="0.4">
      <c r="C64" s="35"/>
      <c r="D64" s="42"/>
    </row>
    <row r="65" spans="3:7" x14ac:dyDescent="0.4">
      <c r="C65" s="43"/>
      <c r="D65" s="39"/>
    </row>
    <row r="66" spans="3:7" x14ac:dyDescent="0.4">
      <c r="C66" s="35"/>
      <c r="D66" s="42"/>
    </row>
    <row r="67" spans="3:7" x14ac:dyDescent="0.4">
      <c r="C67" s="37"/>
      <c r="D67" s="39"/>
    </row>
    <row r="68" spans="3:7" x14ac:dyDescent="0.4">
      <c r="C68" s="35"/>
      <c r="D68" s="42"/>
    </row>
    <row r="69" spans="3:7" x14ac:dyDescent="0.4">
      <c r="C69" s="37"/>
      <c r="D69" s="38"/>
      <c r="G69" s="44"/>
    </row>
    <row r="70" spans="3:7" x14ac:dyDescent="0.4">
      <c r="C70" s="37"/>
      <c r="D70" s="40"/>
    </row>
    <row r="71" spans="3:7" x14ac:dyDescent="0.4">
      <c r="C71" s="43"/>
      <c r="D71" s="39"/>
    </row>
    <row r="72" spans="3:7" x14ac:dyDescent="0.4">
      <c r="C72" s="35"/>
      <c r="D72" s="42"/>
    </row>
    <row r="73" spans="3:7" x14ac:dyDescent="0.4">
      <c r="C73" s="37"/>
      <c r="D73" s="39"/>
    </row>
    <row r="74" spans="3:7" x14ac:dyDescent="0.4">
      <c r="C74" s="35"/>
      <c r="D74" s="45"/>
    </row>
    <row r="75" spans="3:7" x14ac:dyDescent="0.4">
      <c r="C75" s="37"/>
      <c r="D75" s="46"/>
    </row>
    <row r="76" spans="3:7" x14ac:dyDescent="0.4">
      <c r="C76" s="35"/>
      <c r="D76" s="47"/>
    </row>
    <row r="77" spans="3:7" x14ac:dyDescent="0.4">
      <c r="C77" s="43"/>
      <c r="D77" s="48"/>
    </row>
    <row r="78" spans="3:7" x14ac:dyDescent="0.4">
      <c r="C78" s="35"/>
      <c r="D78" s="47"/>
    </row>
    <row r="79" spans="3:7" x14ac:dyDescent="0.4">
      <c r="C79" s="43"/>
      <c r="D79" s="39"/>
    </row>
    <row r="80" spans="3:7" x14ac:dyDescent="0.4">
      <c r="C80" s="35"/>
      <c r="D80" s="47"/>
    </row>
    <row r="81" spans="3:4" x14ac:dyDescent="0.4">
      <c r="C81" s="37"/>
      <c r="D81" s="46"/>
    </row>
    <row r="82" spans="3:4" x14ac:dyDescent="0.4">
      <c r="C82" s="49"/>
      <c r="D82" s="50"/>
    </row>
    <row r="83" spans="3:4" hidden="1" x14ac:dyDescent="0.4">
      <c r="C83" s="15" t="s">
        <v>111</v>
      </c>
      <c r="D83" s="51"/>
    </row>
    <row r="84" spans="3:4" hidden="1" x14ac:dyDescent="0.4">
      <c r="C84" s="52"/>
      <c r="D84" s="53"/>
    </row>
    <row r="85" spans="3:4" hidden="1" x14ac:dyDescent="0.4">
      <c r="C85" s="54" t="s">
        <v>111</v>
      </c>
      <c r="D85" s="55"/>
    </row>
    <row r="86" spans="3:4" hidden="1" x14ac:dyDescent="0.4">
      <c r="C86" s="56"/>
      <c r="D86" s="57"/>
    </row>
    <row r="87" spans="3:4" hidden="1" x14ac:dyDescent="0.4">
      <c r="C87" s="58"/>
      <c r="D87" s="59"/>
    </row>
    <row r="88" spans="3:4" hidden="1" x14ac:dyDescent="0.4">
      <c r="C88" s="54" t="s">
        <v>111</v>
      </c>
      <c r="D88" s="60"/>
    </row>
    <row r="89" spans="3:4" hidden="1" x14ac:dyDescent="0.4">
      <c r="C89" s="54"/>
      <c r="D89" s="61"/>
    </row>
    <row r="90" spans="3:4" hidden="1" x14ac:dyDescent="0.4">
      <c r="C90" s="13" t="s">
        <v>111</v>
      </c>
      <c r="D90" s="62"/>
    </row>
    <row r="91" spans="3:4" hidden="1" x14ac:dyDescent="0.4">
      <c r="C91" s="56"/>
      <c r="D91" s="63"/>
    </row>
    <row r="92" spans="3:4" hidden="1" x14ac:dyDescent="0.4">
      <c r="C92" s="58"/>
      <c r="D92" s="64"/>
    </row>
    <row r="93" spans="3:4" hidden="1" x14ac:dyDescent="0.4">
      <c r="C93" s="18" t="s">
        <v>111</v>
      </c>
      <c r="D93" s="62"/>
    </row>
    <row r="94" spans="3:4" hidden="1" x14ac:dyDescent="0.4">
      <c r="C94" s="54"/>
      <c r="D94" s="65"/>
    </row>
    <row r="95" spans="3:4" hidden="1" x14ac:dyDescent="0.4">
      <c r="C95" s="54" t="s">
        <v>111</v>
      </c>
      <c r="D95" s="62"/>
    </row>
    <row r="96" spans="3:4" hidden="1" x14ac:dyDescent="0.4">
      <c r="C96" s="66"/>
      <c r="D96" s="65"/>
    </row>
    <row r="97" spans="3:4" hidden="1" x14ac:dyDescent="0.4">
      <c r="C97" s="54" t="s">
        <v>111</v>
      </c>
      <c r="D97" s="62"/>
    </row>
    <row r="98" spans="3:4" hidden="1" x14ac:dyDescent="0.4">
      <c r="C98" s="67"/>
      <c r="D98" s="68"/>
    </row>
    <row r="99" spans="3:4" hidden="1" x14ac:dyDescent="0.4">
      <c r="C99" s="54" t="s">
        <v>111</v>
      </c>
      <c r="D99" s="55"/>
    </row>
    <row r="100" spans="3:4" hidden="1" x14ac:dyDescent="0.4">
      <c r="C100" s="13"/>
      <c r="D100" s="61"/>
    </row>
    <row r="101" spans="3:4" hidden="1" x14ac:dyDescent="0.4">
      <c r="C101" s="54" t="s">
        <v>111</v>
      </c>
      <c r="D101" s="55"/>
    </row>
    <row r="102" spans="3:4" hidden="1" x14ac:dyDescent="0.4">
      <c r="C102" s="18"/>
      <c r="D102" s="69"/>
    </row>
    <row r="103" spans="3:4" hidden="1" x14ac:dyDescent="0.4">
      <c r="C103" s="13" t="s">
        <v>111</v>
      </c>
      <c r="D103" s="60"/>
    </row>
    <row r="104" spans="3:4" hidden="1" x14ac:dyDescent="0.4">
      <c r="C104" s="13"/>
      <c r="D104" s="61"/>
    </row>
    <row r="105" spans="3:4" hidden="1" x14ac:dyDescent="0.4">
      <c r="C105" s="18"/>
      <c r="D105" s="70"/>
    </row>
    <row r="106" spans="3:4" hidden="1" x14ac:dyDescent="0.4">
      <c r="C106" s="18" t="s">
        <v>111</v>
      </c>
      <c r="D106" s="60"/>
    </row>
    <row r="107" spans="3:4" hidden="1" x14ac:dyDescent="0.4">
      <c r="C107" s="13"/>
      <c r="D107" s="61"/>
    </row>
    <row r="108" spans="3:4" hidden="1" x14ac:dyDescent="0.4">
      <c r="C108" s="13" t="s">
        <v>111</v>
      </c>
      <c r="D108" s="55"/>
    </row>
    <row r="109" spans="3:4" hidden="1" x14ac:dyDescent="0.4">
      <c r="C109" s="56"/>
      <c r="D109" s="63"/>
    </row>
    <row r="110" spans="3:4" hidden="1" x14ac:dyDescent="0.4">
      <c r="C110" s="71"/>
      <c r="D110" s="64"/>
    </row>
    <row r="111" spans="3:4" hidden="1" x14ac:dyDescent="0.4">
      <c r="C111" s="58"/>
      <c r="D111" s="63"/>
    </row>
    <row r="112" spans="3:4" hidden="1" x14ac:dyDescent="0.4">
      <c r="C112" s="18" t="s">
        <v>111</v>
      </c>
      <c r="D112" s="55"/>
    </row>
    <row r="113" spans="3:4" hidden="1" x14ac:dyDescent="0.4">
      <c r="C113" s="54"/>
      <c r="D113" s="65"/>
    </row>
    <row r="114" spans="3:4" hidden="1" x14ac:dyDescent="0.4">
      <c r="C114" s="18" t="s">
        <v>111</v>
      </c>
      <c r="D114" s="72"/>
    </row>
    <row r="115" spans="3:4" hidden="1" x14ac:dyDescent="0.4">
      <c r="C115" s="73"/>
      <c r="D115" s="63"/>
    </row>
    <row r="116" spans="3:4" hidden="1" x14ac:dyDescent="0.4">
      <c r="C116" s="54" t="s">
        <v>111</v>
      </c>
      <c r="D116" s="55"/>
    </row>
    <row r="117" spans="3:4" hidden="1" x14ac:dyDescent="0.4">
      <c r="C117" s="74"/>
      <c r="D117" s="63"/>
    </row>
    <row r="118" spans="3:4" hidden="1" x14ac:dyDescent="0.4">
      <c r="C118" s="54" t="s">
        <v>111</v>
      </c>
      <c r="D118" s="55"/>
    </row>
    <row r="119" spans="3:4" hidden="1" x14ac:dyDescent="0.4">
      <c r="C119" s="52"/>
      <c r="D119" s="63"/>
    </row>
    <row r="120" spans="3:4" hidden="1" x14ac:dyDescent="0.4">
      <c r="C120" s="73"/>
      <c r="D120" s="63"/>
    </row>
    <row r="121" spans="3:4" hidden="1" x14ac:dyDescent="0.4">
      <c r="C121" s="74"/>
      <c r="D121" s="63"/>
    </row>
    <row r="122" spans="3:4" hidden="1" x14ac:dyDescent="0.4">
      <c r="C122" s="54" t="s">
        <v>111</v>
      </c>
      <c r="D122" s="55"/>
    </row>
    <row r="123" spans="3:4" hidden="1" x14ac:dyDescent="0.4">
      <c r="C123" s="71"/>
      <c r="D123" s="61"/>
    </row>
    <row r="124" spans="3:4" hidden="1" x14ac:dyDescent="0.4">
      <c r="C124" s="54" t="s">
        <v>111</v>
      </c>
      <c r="D124" s="62"/>
    </row>
    <row r="125" spans="3:4" hidden="1" x14ac:dyDescent="0.4">
      <c r="C125" s="13"/>
      <c r="D125" s="61"/>
    </row>
    <row r="126" spans="3:4" hidden="1" x14ac:dyDescent="0.4">
      <c r="C126" s="54" t="s">
        <v>111</v>
      </c>
      <c r="D126" s="62"/>
    </row>
    <row r="127" spans="3:4" hidden="1" x14ac:dyDescent="0.4">
      <c r="C127" s="74"/>
      <c r="D127" s="75"/>
    </row>
    <row r="128" spans="3:4" hidden="1" x14ac:dyDescent="0.4">
      <c r="C128" s="76" t="s">
        <v>111</v>
      </c>
      <c r="D128" s="62"/>
    </row>
    <row r="129" spans="3:4" hidden="1" x14ac:dyDescent="0.4">
      <c r="C129" s="77"/>
      <c r="D129" s="78"/>
    </row>
    <row r="130" spans="3:4" hidden="1" x14ac:dyDescent="0.4">
      <c r="C130" s="79" t="s">
        <v>111</v>
      </c>
      <c r="D130" s="80"/>
    </row>
    <row r="131" spans="3:4" hidden="1" x14ac:dyDescent="0.4">
      <c r="C131" s="81"/>
      <c r="D131" s="65"/>
    </row>
    <row r="132" spans="3:4" hidden="1" x14ac:dyDescent="0.4">
      <c r="C132" s="76" t="s">
        <v>111</v>
      </c>
      <c r="D132" s="62"/>
    </row>
    <row r="133" spans="3:4" hidden="1" x14ac:dyDescent="0.4">
      <c r="C133" s="77"/>
      <c r="D133" s="78"/>
    </row>
    <row r="134" spans="3:4" hidden="1" x14ac:dyDescent="0.4">
      <c r="C134" s="76" t="s">
        <v>111</v>
      </c>
      <c r="D134" s="62"/>
    </row>
    <row r="135" spans="3:4" hidden="1" x14ac:dyDescent="0.4">
      <c r="C135" s="52"/>
      <c r="D135" s="75"/>
    </row>
    <row r="136" spans="3:4" hidden="1" x14ac:dyDescent="0.4">
      <c r="C136" s="76" t="s">
        <v>111</v>
      </c>
      <c r="D136" s="62"/>
    </row>
    <row r="137" spans="3:4" hidden="1" x14ac:dyDescent="0.4">
      <c r="C137" s="82"/>
      <c r="D137" s="70"/>
    </row>
    <row r="138" spans="3:4" hidden="1" x14ac:dyDescent="0.4">
      <c r="C138" s="76" t="s">
        <v>111</v>
      </c>
      <c r="D138" s="62"/>
    </row>
    <row r="139" spans="3:4" hidden="1" x14ac:dyDescent="0.4">
      <c r="C139" s="79"/>
      <c r="D139" s="75"/>
    </row>
    <row r="140" spans="3:4" hidden="1" x14ac:dyDescent="0.4">
      <c r="C140" s="76" t="s">
        <v>111</v>
      </c>
      <c r="D140" s="55"/>
    </row>
    <row r="141" spans="3:4" hidden="1" x14ac:dyDescent="0.4">
      <c r="C141" s="54"/>
      <c r="D141" s="83"/>
    </row>
    <row r="142" spans="3:4" hidden="1" x14ac:dyDescent="0.4">
      <c r="C142" s="79" t="s">
        <v>111</v>
      </c>
      <c r="D142" s="55"/>
    </row>
    <row r="143" spans="3:4" hidden="1" x14ac:dyDescent="0.4">
      <c r="C143" s="81"/>
      <c r="D143" s="63"/>
    </row>
    <row r="144" spans="3:4" hidden="1" x14ac:dyDescent="0.4">
      <c r="C144" s="84" t="s">
        <v>111</v>
      </c>
      <c r="D144" s="62"/>
    </row>
    <row r="145" spans="3:4" hidden="1" x14ac:dyDescent="0.4">
      <c r="C145" s="13"/>
      <c r="D145" s="85"/>
    </row>
    <row r="146" spans="3:4" hidden="1" x14ac:dyDescent="0.4">
      <c r="C146" s="15"/>
      <c r="D146" s="85"/>
    </row>
    <row r="147" spans="3:4" hidden="1" x14ac:dyDescent="0.4">
      <c r="C147" s="18"/>
      <c r="D147" s="85"/>
    </row>
    <row r="148" spans="3:4" hidden="1" x14ac:dyDescent="0.4">
      <c r="C148" s="77" t="s">
        <v>111</v>
      </c>
      <c r="D148" s="62"/>
    </row>
    <row r="149" spans="3:4" hidden="1" x14ac:dyDescent="0.4">
      <c r="C149" s="52"/>
      <c r="D149" s="85"/>
    </row>
    <row r="150" spans="3:4" hidden="1" x14ac:dyDescent="0.4">
      <c r="C150" s="76" t="s">
        <v>111</v>
      </c>
      <c r="D150" s="62"/>
    </row>
    <row r="151" spans="3:4" hidden="1" x14ac:dyDescent="0.4">
      <c r="C151" s="82"/>
      <c r="D151" s="83"/>
    </row>
    <row r="152" spans="3:4" hidden="1" x14ac:dyDescent="0.4">
      <c r="C152" s="76" t="s">
        <v>111</v>
      </c>
      <c r="D152" s="62"/>
    </row>
    <row r="153" spans="3:4" hidden="1" x14ac:dyDescent="0.4">
      <c r="C153" s="76"/>
      <c r="D153" s="65"/>
    </row>
    <row r="154" spans="3:4" ht="19.5" hidden="1" x14ac:dyDescent="0.4">
      <c r="C154" s="86" t="s">
        <v>111</v>
      </c>
      <c r="D154" s="87"/>
    </row>
    <row r="155" spans="3:4" ht="19.5" hidden="1" x14ac:dyDescent="0.4">
      <c r="C155" s="88"/>
      <c r="D155" s="63"/>
    </row>
    <row r="156" spans="3:4" ht="19.5" hidden="1" x14ac:dyDescent="0.4">
      <c r="C156" s="89" t="s">
        <v>111</v>
      </c>
      <c r="D156" s="80"/>
    </row>
    <row r="157" spans="3:4" ht="19.5" hidden="1" x14ac:dyDescent="0.4">
      <c r="C157" s="90"/>
      <c r="D157" s="91"/>
    </row>
    <row r="158" spans="3:4" ht="19.5" hidden="1" x14ac:dyDescent="0.4">
      <c r="C158" s="92" t="s">
        <v>111</v>
      </c>
      <c r="D158" s="62"/>
    </row>
    <row r="159" spans="3:4" ht="19.5" hidden="1" x14ac:dyDescent="0.4">
      <c r="C159" s="89"/>
      <c r="D159" s="83"/>
    </row>
    <row r="160" spans="3:4" ht="19.5" hidden="1" x14ac:dyDescent="0.4">
      <c r="C160" s="92" t="s">
        <v>111</v>
      </c>
      <c r="D160" s="62"/>
    </row>
    <row r="161" spans="3:4" ht="19.5" hidden="1" x14ac:dyDescent="0.4">
      <c r="C161" s="88"/>
      <c r="D161" s="75"/>
    </row>
    <row r="162" spans="3:4" ht="19.5" hidden="1" x14ac:dyDescent="0.4">
      <c r="C162" s="92" t="s">
        <v>111</v>
      </c>
      <c r="D162" s="62"/>
    </row>
    <row r="163" spans="3:4" ht="19.5" hidden="1" x14ac:dyDescent="0.4">
      <c r="C163" s="93"/>
      <c r="D163" s="83"/>
    </row>
    <row r="164" spans="3:4" ht="19.5" hidden="1" x14ac:dyDescent="0.4">
      <c r="C164" s="92" t="s">
        <v>111</v>
      </c>
      <c r="D164" s="62"/>
    </row>
    <row r="165" spans="3:4" ht="19.5" hidden="1" x14ac:dyDescent="0.4">
      <c r="C165" s="92"/>
      <c r="D165" s="94"/>
    </row>
    <row r="166" spans="3:4" ht="19.5" hidden="1" x14ac:dyDescent="0.4">
      <c r="C166" s="86" t="s">
        <v>111</v>
      </c>
      <c r="D166" s="87"/>
    </row>
    <row r="167" spans="3:4" ht="19.5" hidden="1" x14ac:dyDescent="0.4">
      <c r="C167" s="88"/>
      <c r="D167" s="63"/>
    </row>
    <row r="168" spans="3:4" ht="19.5" hidden="1" x14ac:dyDescent="0.4">
      <c r="C168" s="89" t="s">
        <v>111</v>
      </c>
      <c r="D168" s="80"/>
    </row>
    <row r="169" spans="3:4" ht="19.5" hidden="1" x14ac:dyDescent="0.4">
      <c r="C169" s="90"/>
      <c r="D169" s="65"/>
    </row>
    <row r="170" spans="3:4" ht="19.5" hidden="1" x14ac:dyDescent="0.4">
      <c r="C170" s="92" t="s">
        <v>111</v>
      </c>
      <c r="D170" s="62"/>
    </row>
    <row r="171" spans="3:4" ht="19.5" hidden="1" x14ac:dyDescent="0.4">
      <c r="C171" s="89"/>
      <c r="D171" s="75"/>
    </row>
    <row r="172" spans="3:4" ht="19.5" hidden="1" x14ac:dyDescent="0.4">
      <c r="C172" s="92" t="s">
        <v>111</v>
      </c>
      <c r="D172" s="62"/>
    </row>
    <row r="173" spans="3:4" ht="19.5" hidden="1" x14ac:dyDescent="0.4">
      <c r="C173" s="88"/>
      <c r="D173" s="63"/>
    </row>
    <row r="174" spans="3:4" ht="19.5" hidden="1" x14ac:dyDescent="0.4">
      <c r="C174" s="92" t="s">
        <v>111</v>
      </c>
      <c r="D174" s="62"/>
    </row>
    <row r="175" spans="3:4" ht="19.5" hidden="1" x14ac:dyDescent="0.4">
      <c r="C175" s="93"/>
      <c r="D175" s="85"/>
    </row>
    <row r="176" spans="3:4" ht="19.5" hidden="1" x14ac:dyDescent="0.4">
      <c r="C176" s="92" t="s">
        <v>111</v>
      </c>
      <c r="D176" s="62"/>
    </row>
    <row r="177" spans="3:4" ht="19.5" hidden="1" x14ac:dyDescent="0.4">
      <c r="C177" s="89"/>
      <c r="D177" s="85"/>
    </row>
    <row r="178" spans="3:4" hidden="1" x14ac:dyDescent="0.4">
      <c r="C178" s="95"/>
      <c r="D178" s="96"/>
    </row>
  </sheetData>
  <protectedRanges>
    <protectedRange sqref="D14" name="範囲1" securityDescriptor=""/>
    <protectedRange sqref="D8" name="範囲1_1" securityDescriptor=""/>
    <protectedRange sqref="D6:D7" name="範囲1_2" securityDescriptor=""/>
    <protectedRange sqref="D24:D25" name="範囲1_3" securityDescriptor=""/>
  </protectedRanges>
  <phoneticPr fontId="4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相談会集計</vt:lpstr>
      <vt:lpstr>相談会属性</vt:lpstr>
      <vt:lpstr>特記事項</vt:lpstr>
      <vt:lpstr>相談会集計!Print_Area</vt:lpstr>
      <vt:lpstr>相談会属性!Print_Area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宇田川力</cp:lastModifiedBy>
  <dcterms:created xsi:type="dcterms:W3CDTF">2019-07-16T04:09:00Z</dcterms:created>
  <dcterms:modified xsi:type="dcterms:W3CDTF">2021-04-15T04:05:53Z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