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c87780239a8f64ed/ドキュメント/パソコンクラブ/年度別集計/2021年度/"/>
    </mc:Choice>
  </mc:AlternateContent>
  <xr:revisionPtr revIDLastSave="10" documentId="13_ncr:1_{3051A2E2-DF31-4CCF-867F-2B677A8EF8E8}" xr6:coauthVersionLast="47" xr6:coauthVersionMax="47" xr10:uidLastSave="{462A7982-5532-437C-B208-1A8ECA15F1E2}"/>
  <bookViews>
    <workbookView xWindow="-108" yWindow="-108" windowWidth="23256" windowHeight="12576" xr2:uid="{00000000-000D-0000-FFFF-FFFF00000000}"/>
  </bookViews>
  <sheets>
    <sheet name="相談会集計" sheetId="1" r:id="rId1"/>
    <sheet name="相談会属性" sheetId="2" r:id="rId2"/>
    <sheet name="特記事項" sheetId="3" r:id="rId3"/>
  </sheets>
  <definedNames>
    <definedName name="_xlnm._FilterDatabase" localSheetId="0" hidden="1">相談会集計!$E$1:$E$87</definedName>
    <definedName name="_xlnm._FilterDatabase" localSheetId="1" hidden="1">相談会属性!$D$1:$D$165</definedName>
    <definedName name="_xlnm.Print_Area" localSheetId="0">相談会集計!$B$1:$U$103</definedName>
    <definedName name="_xlnm.Print_Area" localSheetId="1">相談会属性!$C$1:$U$139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90" i="2" l="1"/>
  <c r="S90" i="2"/>
  <c r="R90" i="2"/>
  <c r="Q90" i="2"/>
  <c r="P90" i="2"/>
  <c r="O90" i="2"/>
  <c r="N90" i="2"/>
  <c r="L90" i="2"/>
  <c r="K90" i="2"/>
  <c r="J90" i="2"/>
  <c r="I90" i="2"/>
  <c r="H90" i="2"/>
  <c r="U76" i="2"/>
  <c r="T76" i="2"/>
  <c r="S91" i="2" s="1"/>
  <c r="S76" i="2"/>
  <c r="R91" i="2" s="1"/>
  <c r="R76" i="2"/>
  <c r="Q91" i="2" s="1"/>
  <c r="Q76" i="2"/>
  <c r="P76" i="2"/>
  <c r="O91" i="2" s="1"/>
  <c r="O76" i="2"/>
  <c r="N76" i="2"/>
  <c r="M76" i="2"/>
  <c r="L76" i="2"/>
  <c r="L91" i="2" s="1"/>
  <c r="K76" i="2"/>
  <c r="K91" i="2" s="1"/>
  <c r="J76" i="2"/>
  <c r="J91" i="2" s="1"/>
  <c r="I76" i="2"/>
  <c r="I91" i="2" s="1"/>
  <c r="H76" i="2"/>
  <c r="H91" i="2" s="1"/>
  <c r="G76" i="2"/>
  <c r="E91" i="2" s="1"/>
  <c r="F76" i="2"/>
  <c r="D91" i="2" s="1"/>
  <c r="C76" i="2"/>
  <c r="B78" i="1" s="1"/>
  <c r="W75" i="2"/>
  <c r="E75" i="2"/>
  <c r="C75" i="2"/>
  <c r="A75" i="2"/>
  <c r="W74" i="2"/>
  <c r="E74" i="2"/>
  <c r="C74" i="2"/>
  <c r="A74" i="2"/>
  <c r="W73" i="2"/>
  <c r="E73" i="2"/>
  <c r="C73" i="2"/>
  <c r="A73" i="2"/>
  <c r="W72" i="2"/>
  <c r="E72" i="2"/>
  <c r="C72" i="2"/>
  <c r="A72" i="2"/>
  <c r="W71" i="2"/>
  <c r="E71" i="2"/>
  <c r="C71" i="2"/>
  <c r="A71" i="2"/>
  <c r="W70" i="2"/>
  <c r="E70" i="2"/>
  <c r="C70" i="2"/>
  <c r="A70" i="2"/>
  <c r="W69" i="2"/>
  <c r="E69" i="2"/>
  <c r="C69" i="2"/>
  <c r="A69" i="2"/>
  <c r="W68" i="2"/>
  <c r="E68" i="2"/>
  <c r="C68" i="2"/>
  <c r="A68" i="2"/>
  <c r="W67" i="2"/>
  <c r="E67" i="2"/>
  <c r="C67" i="2"/>
  <c r="A67" i="2"/>
  <c r="W66" i="2"/>
  <c r="O114" i="2" s="1"/>
  <c r="E66" i="2"/>
  <c r="C66" i="2"/>
  <c r="A66" i="2"/>
  <c r="W65" i="2"/>
  <c r="O115" i="2" s="1"/>
  <c r="E65" i="2"/>
  <c r="C65" i="2"/>
  <c r="A65" i="2"/>
  <c r="W64" i="2"/>
  <c r="E64" i="2"/>
  <c r="C64" i="2"/>
  <c r="A64" i="2"/>
  <c r="W63" i="2"/>
  <c r="E63" i="2"/>
  <c r="C63" i="2"/>
  <c r="A63" i="2"/>
  <c r="W62" i="2"/>
  <c r="E62" i="2"/>
  <c r="C62" i="2"/>
  <c r="A62" i="2"/>
  <c r="W61" i="2"/>
  <c r="E61" i="2"/>
  <c r="C61" i="2"/>
  <c r="A61" i="2"/>
  <c r="W60" i="2"/>
  <c r="E60" i="2"/>
  <c r="C60" i="2"/>
  <c r="A60" i="2"/>
  <c r="W59" i="2"/>
  <c r="E59" i="2"/>
  <c r="C59" i="2"/>
  <c r="A59" i="2"/>
  <c r="W58" i="2"/>
  <c r="E58" i="2"/>
  <c r="C58" i="2"/>
  <c r="A58" i="2"/>
  <c r="W57" i="2"/>
  <c r="E57" i="2"/>
  <c r="C57" i="2"/>
  <c r="A57" i="2"/>
  <c r="W56" i="2"/>
  <c r="E56" i="2"/>
  <c r="C56" i="2"/>
  <c r="A56" i="2"/>
  <c r="W55" i="2"/>
  <c r="E55" i="2"/>
  <c r="C55" i="2"/>
  <c r="A55" i="2"/>
  <c r="W54" i="2"/>
  <c r="E54" i="2"/>
  <c r="C54" i="2"/>
  <c r="A54" i="2"/>
  <c r="W53" i="2"/>
  <c r="E53" i="2"/>
  <c r="C53" i="2"/>
  <c r="A53" i="2"/>
  <c r="W52" i="2"/>
  <c r="E52" i="2"/>
  <c r="C52" i="2"/>
  <c r="A52" i="2"/>
  <c r="W51" i="2"/>
  <c r="E51" i="2"/>
  <c r="C51" i="2"/>
  <c r="A51" i="2"/>
  <c r="W50" i="2"/>
  <c r="E50" i="2"/>
  <c r="C50" i="2"/>
  <c r="A50" i="2"/>
  <c r="W49" i="2"/>
  <c r="E49" i="2"/>
  <c r="C49" i="2"/>
  <c r="A49" i="2"/>
  <c r="W48" i="2"/>
  <c r="E48" i="2"/>
  <c r="C48" i="2"/>
  <c r="A48" i="2"/>
  <c r="W47" i="2"/>
  <c r="L114" i="2" s="1"/>
  <c r="E47" i="2"/>
  <c r="C47" i="2"/>
  <c r="A47" i="2"/>
  <c r="W46" i="2"/>
  <c r="E46" i="2"/>
  <c r="C46" i="2"/>
  <c r="A46" i="2"/>
  <c r="W45" i="2"/>
  <c r="E45" i="2"/>
  <c r="C45" i="2"/>
  <c r="A45" i="2"/>
  <c r="W44" i="2"/>
  <c r="E44" i="2"/>
  <c r="C44" i="2"/>
  <c r="A44" i="2"/>
  <c r="W43" i="2"/>
  <c r="E43" i="2"/>
  <c r="C43" i="2"/>
  <c r="A43" i="2"/>
  <c r="W42" i="2"/>
  <c r="E42" i="2"/>
  <c r="C42" i="2"/>
  <c r="A42" i="2"/>
  <c r="W41" i="2"/>
  <c r="E41" i="2"/>
  <c r="C41" i="2"/>
  <c r="A41" i="2"/>
  <c r="W40" i="2"/>
  <c r="E40" i="2"/>
  <c r="C40" i="2"/>
  <c r="A40" i="2"/>
  <c r="W39" i="2"/>
  <c r="E39" i="2"/>
  <c r="C39" i="2"/>
  <c r="A39" i="2"/>
  <c r="W38" i="2"/>
  <c r="E38" i="2"/>
  <c r="C38" i="2"/>
  <c r="A38" i="2"/>
  <c r="W37" i="2"/>
  <c r="E37" i="2"/>
  <c r="C37" i="2"/>
  <c r="A37" i="2"/>
  <c r="W36" i="2"/>
  <c r="E36" i="2"/>
  <c r="C36" i="2"/>
  <c r="A36" i="2"/>
  <c r="W35" i="2"/>
  <c r="E35" i="2"/>
  <c r="C35" i="2"/>
  <c r="A35" i="2"/>
  <c r="W34" i="2"/>
  <c r="E34" i="2"/>
  <c r="C34" i="2"/>
  <c r="A34" i="2"/>
  <c r="W33" i="2"/>
  <c r="E33" i="2"/>
  <c r="C33" i="2"/>
  <c r="A33" i="2"/>
  <c r="W32" i="2"/>
  <c r="E32" i="2"/>
  <c r="C32" i="2"/>
  <c r="A32" i="2"/>
  <c r="W31" i="2"/>
  <c r="E31" i="2"/>
  <c r="C31" i="2"/>
  <c r="A31" i="2"/>
  <c r="W30" i="2"/>
  <c r="E30" i="2"/>
  <c r="C30" i="2"/>
  <c r="A30" i="2"/>
  <c r="W29" i="2"/>
  <c r="E29" i="2"/>
  <c r="C29" i="2"/>
  <c r="A29" i="2"/>
  <c r="W28" i="2"/>
  <c r="E28" i="2"/>
  <c r="C28" i="2"/>
  <c r="A28" i="2"/>
  <c r="W27" i="2"/>
  <c r="E27" i="2"/>
  <c r="C27" i="2"/>
  <c r="A27" i="2"/>
  <c r="W26" i="2"/>
  <c r="E26" i="2"/>
  <c r="C26" i="2"/>
  <c r="A26" i="2"/>
  <c r="W25" i="2"/>
  <c r="E25" i="2"/>
  <c r="C25" i="2"/>
  <c r="A25" i="2"/>
  <c r="W24" i="2"/>
  <c r="E24" i="2"/>
  <c r="C24" i="2"/>
  <c r="A24" i="2"/>
  <c r="W23" i="2"/>
  <c r="E23" i="2"/>
  <c r="C23" i="2"/>
  <c r="A23" i="2"/>
  <c r="W22" i="2"/>
  <c r="H116" i="2" s="1"/>
  <c r="E22" i="2"/>
  <c r="C22" i="2"/>
  <c r="A22" i="2"/>
  <c r="W21" i="2"/>
  <c r="E21" i="2"/>
  <c r="C21" i="2"/>
  <c r="A21" i="2"/>
  <c r="W20" i="2"/>
  <c r="E20" i="2"/>
  <c r="C20" i="2"/>
  <c r="A20" i="2"/>
  <c r="W19" i="2"/>
  <c r="E19" i="2"/>
  <c r="C19" i="2"/>
  <c r="A19" i="2"/>
  <c r="W18" i="2"/>
  <c r="E18" i="2"/>
  <c r="C18" i="2"/>
  <c r="A18" i="2"/>
  <c r="W17" i="2"/>
  <c r="E17" i="2"/>
  <c r="C17" i="2"/>
  <c r="A17" i="2"/>
  <c r="W16" i="2"/>
  <c r="E16" i="2"/>
  <c r="C16" i="2"/>
  <c r="A16" i="2"/>
  <c r="W15" i="2"/>
  <c r="E15" i="2"/>
  <c r="C15" i="2"/>
  <c r="A15" i="2"/>
  <c r="W14" i="2"/>
  <c r="E14" i="2"/>
  <c r="C14" i="2"/>
  <c r="A14" i="2"/>
  <c r="W13" i="2"/>
  <c r="E13" i="2"/>
  <c r="C13" i="2"/>
  <c r="A13" i="2"/>
  <c r="W12" i="2"/>
  <c r="E12" i="2"/>
  <c r="C12" i="2"/>
  <c r="A12" i="2"/>
  <c r="W11" i="2"/>
  <c r="E11" i="2"/>
  <c r="C11" i="2"/>
  <c r="A11" i="2"/>
  <c r="W10" i="2"/>
  <c r="E10" i="2"/>
  <c r="C10" i="2"/>
  <c r="A10" i="2"/>
  <c r="W9" i="2"/>
  <c r="E9" i="2"/>
  <c r="C9" i="2"/>
  <c r="A9" i="2"/>
  <c r="W8" i="2"/>
  <c r="E8" i="2"/>
  <c r="C8" i="2"/>
  <c r="A8" i="2"/>
  <c r="W7" i="2"/>
  <c r="E7" i="2"/>
  <c r="C7" i="2"/>
  <c r="A7" i="2"/>
  <c r="W6" i="2"/>
  <c r="E6" i="2"/>
  <c r="C6" i="2"/>
  <c r="A6" i="2"/>
  <c r="W5" i="2"/>
  <c r="E114" i="2" s="1"/>
  <c r="E5" i="2"/>
  <c r="C5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A5" i="2"/>
  <c r="W4" i="2"/>
  <c r="E4" i="2"/>
  <c r="C4" i="2"/>
  <c r="A4" i="2"/>
  <c r="U78" i="1"/>
  <c r="T78" i="1"/>
  <c r="S78" i="1"/>
  <c r="R78" i="1"/>
  <c r="Q78" i="1"/>
  <c r="P78" i="1"/>
  <c r="O78" i="1"/>
  <c r="N78" i="1"/>
  <c r="N79" i="1" s="1"/>
  <c r="M78" i="1"/>
  <c r="M79" i="1" s="1"/>
  <c r="L78" i="1"/>
  <c r="K78" i="1"/>
  <c r="J78" i="1"/>
  <c r="I78" i="1"/>
  <c r="H78" i="1"/>
  <c r="G78" i="1"/>
  <c r="F78" i="1"/>
  <c r="E78" i="1"/>
  <c r="C77" i="1"/>
  <c r="C75" i="1"/>
  <c r="D75" i="2" s="1"/>
  <c r="C74" i="1"/>
  <c r="C73" i="1"/>
  <c r="D73" i="2" s="1"/>
  <c r="C72" i="1"/>
  <c r="D72" i="2" s="1"/>
  <c r="C71" i="1"/>
  <c r="D71" i="2" s="1"/>
  <c r="C70" i="1"/>
  <c r="C69" i="1"/>
  <c r="C68" i="1"/>
  <c r="D68" i="2" s="1"/>
  <c r="C67" i="1"/>
  <c r="D67" i="2" s="1"/>
  <c r="C66" i="1"/>
  <c r="C65" i="1"/>
  <c r="D65" i="2" s="1"/>
  <c r="C64" i="1"/>
  <c r="C63" i="1"/>
  <c r="D63" i="2" s="1"/>
  <c r="C62" i="1"/>
  <c r="C61" i="1"/>
  <c r="C60" i="1"/>
  <c r="D60" i="2" s="1"/>
  <c r="C59" i="1"/>
  <c r="D59" i="2" s="1"/>
  <c r="C58" i="1"/>
  <c r="C57" i="1"/>
  <c r="D57" i="2" s="1"/>
  <c r="C56" i="1"/>
  <c r="D56" i="2" s="1"/>
  <c r="C55" i="1"/>
  <c r="D55" i="2" s="1"/>
  <c r="C54" i="1"/>
  <c r="C53" i="1"/>
  <c r="C52" i="1"/>
  <c r="D52" i="2" s="1"/>
  <c r="C51" i="1"/>
  <c r="D51" i="2" s="1"/>
  <c r="C50" i="1"/>
  <c r="C49" i="1"/>
  <c r="D49" i="2" s="1"/>
  <c r="C48" i="1"/>
  <c r="C47" i="1"/>
  <c r="D47" i="2" s="1"/>
  <c r="C46" i="1"/>
  <c r="C45" i="1"/>
  <c r="C44" i="1"/>
  <c r="D44" i="2" s="1"/>
  <c r="C43" i="1"/>
  <c r="D43" i="2" s="1"/>
  <c r="C42" i="1"/>
  <c r="C41" i="1"/>
  <c r="D41" i="2" s="1"/>
  <c r="C40" i="1"/>
  <c r="D40" i="2" s="1"/>
  <c r="C39" i="1"/>
  <c r="D39" i="2" s="1"/>
  <c r="C38" i="1"/>
  <c r="C37" i="1"/>
  <c r="C36" i="1"/>
  <c r="D36" i="2" s="1"/>
  <c r="C35" i="1"/>
  <c r="D35" i="2" s="1"/>
  <c r="C34" i="1"/>
  <c r="C33" i="1"/>
  <c r="D33" i="2" s="1"/>
  <c r="C32" i="1"/>
  <c r="C31" i="1"/>
  <c r="D31" i="2" s="1"/>
  <c r="C30" i="1"/>
  <c r="C29" i="1"/>
  <c r="AB28" i="1"/>
  <c r="C28" i="1"/>
  <c r="D28" i="2" s="1"/>
  <c r="C27" i="1"/>
  <c r="D27" i="2" s="1"/>
  <c r="C26" i="1"/>
  <c r="C25" i="1"/>
  <c r="D25" i="2" s="1"/>
  <c r="C24" i="1"/>
  <c r="D24" i="2" s="1"/>
  <c r="C23" i="1"/>
  <c r="D23" i="2" s="1"/>
  <c r="C22" i="1"/>
  <c r="C21" i="1"/>
  <c r="C20" i="1"/>
  <c r="AB20" i="1" s="1"/>
  <c r="C19" i="1"/>
  <c r="D19" i="2" s="1"/>
  <c r="C18" i="1"/>
  <c r="C17" i="1"/>
  <c r="D17" i="2" s="1"/>
  <c r="C16" i="1"/>
  <c r="D16" i="2" s="1"/>
  <c r="C15" i="1"/>
  <c r="C14" i="1"/>
  <c r="C13" i="1"/>
  <c r="AB13" i="1" s="1"/>
  <c r="C12" i="1"/>
  <c r="D12" i="2" s="1"/>
  <c r="C11" i="1"/>
  <c r="D11" i="2" s="1"/>
  <c r="C10" i="1"/>
  <c r="C9" i="1"/>
  <c r="D9" i="2" s="1"/>
  <c r="C8" i="1"/>
  <c r="C7" i="1"/>
  <c r="C6" i="1"/>
  <c r="D6" i="2" s="1"/>
  <c r="C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C4" i="1"/>
  <c r="D4" i="2" s="1"/>
  <c r="AC3" i="1"/>
  <c r="AB3" i="1"/>
  <c r="AB9" i="1" s="1"/>
  <c r="AA3" i="1"/>
  <c r="N116" i="2" l="1"/>
  <c r="F116" i="2"/>
  <c r="G114" i="2"/>
  <c r="I116" i="2"/>
  <c r="K116" i="2"/>
  <c r="M114" i="2"/>
  <c r="P114" i="2"/>
  <c r="N77" i="2"/>
  <c r="M77" i="2"/>
  <c r="U77" i="2"/>
  <c r="H114" i="2"/>
  <c r="E116" i="2"/>
  <c r="H115" i="2"/>
  <c r="L116" i="2"/>
  <c r="L115" i="2"/>
  <c r="M116" i="2"/>
  <c r="M115" i="2"/>
  <c r="N115" i="2"/>
  <c r="O116" i="2"/>
  <c r="P116" i="2"/>
  <c r="P115" i="2"/>
  <c r="E115" i="2"/>
  <c r="F115" i="2"/>
  <c r="G116" i="2"/>
  <c r="I114" i="2"/>
  <c r="K114" i="2"/>
  <c r="AB11" i="1"/>
  <c r="AB8" i="1"/>
  <c r="AB44" i="1"/>
  <c r="AB60" i="1"/>
  <c r="AC63" i="1"/>
  <c r="AB68" i="1"/>
  <c r="AC7" i="1"/>
  <c r="AC8" i="1"/>
  <c r="P79" i="1"/>
  <c r="D20" i="2"/>
  <c r="AC4" i="1"/>
  <c r="F79" i="1"/>
  <c r="G79" i="1"/>
  <c r="O79" i="1"/>
  <c r="AC9" i="1"/>
  <c r="AC15" i="1"/>
  <c r="AB36" i="1"/>
  <c r="AC6" i="1"/>
  <c r="AB75" i="1"/>
  <c r="AB52" i="1"/>
  <c r="D8" i="2"/>
  <c r="AA73" i="1"/>
  <c r="AA68" i="1"/>
  <c r="AA60" i="1"/>
  <c r="AC11" i="1"/>
  <c r="AA14" i="1"/>
  <c r="D14" i="2"/>
  <c r="AB16" i="1"/>
  <c r="AC23" i="1"/>
  <c r="AA26" i="1"/>
  <c r="D26" i="2"/>
  <c r="AC26" i="1"/>
  <c r="AB26" i="1"/>
  <c r="AC31" i="1"/>
  <c r="D34" i="2"/>
  <c r="AC34" i="1"/>
  <c r="AB34" i="1"/>
  <c r="AA34" i="1"/>
  <c r="AC39" i="1"/>
  <c r="AA42" i="1"/>
  <c r="D42" i="2"/>
  <c r="AC42" i="1"/>
  <c r="AB42" i="1"/>
  <c r="AC47" i="1"/>
  <c r="AA50" i="1"/>
  <c r="D50" i="2"/>
  <c r="AC50" i="1"/>
  <c r="AB50" i="1"/>
  <c r="AC55" i="1"/>
  <c r="AA58" i="1"/>
  <c r="D58" i="2"/>
  <c r="AC58" i="1"/>
  <c r="AB58" i="1"/>
  <c r="AA66" i="1"/>
  <c r="D66" i="2"/>
  <c r="AC66" i="1"/>
  <c r="AB66" i="1"/>
  <c r="AC72" i="1"/>
  <c r="AA75" i="1"/>
  <c r="I79" i="1"/>
  <c r="Q79" i="1"/>
  <c r="AB5" i="1"/>
  <c r="AC68" i="1"/>
  <c r="AC60" i="1"/>
  <c r="AC52" i="1"/>
  <c r="AC44" i="1"/>
  <c r="AC36" i="1"/>
  <c r="AC28" i="1"/>
  <c r="AC20" i="1"/>
  <c r="AC71" i="1"/>
  <c r="AC24" i="1"/>
  <c r="AB29" i="1"/>
  <c r="D29" i="2"/>
  <c r="AC29" i="1"/>
  <c r="D37" i="2"/>
  <c r="AC37" i="1"/>
  <c r="AB37" i="1"/>
  <c r="AB45" i="1"/>
  <c r="D45" i="2"/>
  <c r="AC45" i="1"/>
  <c r="AC48" i="1"/>
  <c r="AB53" i="1"/>
  <c r="D53" i="2"/>
  <c r="AC53" i="1"/>
  <c r="AC56" i="1"/>
  <c r="AB61" i="1"/>
  <c r="D61" i="2"/>
  <c r="AC61" i="1"/>
  <c r="AC64" i="1"/>
  <c r="AB69" i="1"/>
  <c r="D69" i="2"/>
  <c r="AC69" i="1"/>
  <c r="AA72" i="1"/>
  <c r="F114" i="2"/>
  <c r="K115" i="2"/>
  <c r="N91" i="2"/>
  <c r="R77" i="2"/>
  <c r="O77" i="2"/>
  <c r="AB14" i="1"/>
  <c r="D21" i="2"/>
  <c r="AB21" i="1"/>
  <c r="AC21" i="1"/>
  <c r="AC32" i="1"/>
  <c r="AC40" i="1"/>
  <c r="AA4" i="1"/>
  <c r="AA6" i="1"/>
  <c r="AA8" i="1"/>
  <c r="D10" i="2"/>
  <c r="AC10" i="1"/>
  <c r="AB10" i="1"/>
  <c r="AC12" i="1"/>
  <c r="AC14" i="1"/>
  <c r="AA19" i="1"/>
  <c r="AA21" i="1"/>
  <c r="AA24" i="1"/>
  <c r="AA29" i="1"/>
  <c r="AA32" i="1"/>
  <c r="AA37" i="1"/>
  <c r="AA40" i="1"/>
  <c r="AA45" i="1"/>
  <c r="AA48" i="1"/>
  <c r="AA53" i="1"/>
  <c r="AA56" i="1"/>
  <c r="AA61" i="1"/>
  <c r="AA64" i="1"/>
  <c r="AA69" i="1"/>
  <c r="AB72" i="1"/>
  <c r="AC75" i="1"/>
  <c r="K79" i="1"/>
  <c r="S79" i="1"/>
  <c r="P77" i="2"/>
  <c r="AB73" i="1"/>
  <c r="AB65" i="1"/>
  <c r="AB57" i="1"/>
  <c r="AB49" i="1"/>
  <c r="AB41" i="1"/>
  <c r="AB33" i="1"/>
  <c r="AB25" i="1"/>
  <c r="AB17" i="1"/>
  <c r="AB71" i="1"/>
  <c r="AC16" i="1"/>
  <c r="AB4" i="1"/>
  <c r="AB6" i="1"/>
  <c r="AA10" i="1"/>
  <c r="AB12" i="1"/>
  <c r="AA17" i="1"/>
  <c r="AB19" i="1"/>
  <c r="AA22" i="1"/>
  <c r="D22" i="2"/>
  <c r="AB24" i="1"/>
  <c r="AA27" i="1"/>
  <c r="AA30" i="1"/>
  <c r="D30" i="2"/>
  <c r="AB32" i="1"/>
  <c r="AA35" i="1"/>
  <c r="AA38" i="1"/>
  <c r="D38" i="2"/>
  <c r="AB40" i="1"/>
  <c r="AA43" i="1"/>
  <c r="AA46" i="1"/>
  <c r="D46" i="2"/>
  <c r="AB48" i="1"/>
  <c r="AA51" i="1"/>
  <c r="AA54" i="1"/>
  <c r="D54" i="2"/>
  <c r="AB56" i="1"/>
  <c r="AA59" i="1"/>
  <c r="AA62" i="1"/>
  <c r="D62" i="2"/>
  <c r="AB64" i="1"/>
  <c r="AA67" i="1"/>
  <c r="AA70" i="1"/>
  <c r="D70" i="2"/>
  <c r="I115" i="2"/>
  <c r="D32" i="2"/>
  <c r="D48" i="2"/>
  <c r="D64" i="2"/>
  <c r="Q77" i="2"/>
  <c r="P91" i="2"/>
  <c r="AA16" i="1"/>
  <c r="AA18" i="1"/>
  <c r="AC19" i="1"/>
  <c r="AB27" i="1"/>
  <c r="AB35" i="1"/>
  <c r="AB38" i="1"/>
  <c r="AB43" i="1"/>
  <c r="AB46" i="1"/>
  <c r="AB51" i="1"/>
  <c r="AB54" i="1"/>
  <c r="AB59" i="1"/>
  <c r="AB62" i="1"/>
  <c r="AB67" i="1"/>
  <c r="AB70" i="1"/>
  <c r="AC73" i="1"/>
  <c r="T79" i="1"/>
  <c r="L79" i="1"/>
  <c r="R79" i="1"/>
  <c r="J79" i="1"/>
  <c r="D13" i="2"/>
  <c r="AC13" i="1"/>
  <c r="AC22" i="1"/>
  <c r="AA25" i="1"/>
  <c r="AC27" i="1"/>
  <c r="AC30" i="1"/>
  <c r="AA33" i="1"/>
  <c r="AC35" i="1"/>
  <c r="AC38" i="1"/>
  <c r="AA41" i="1"/>
  <c r="AC43" i="1"/>
  <c r="AC46" i="1"/>
  <c r="AA49" i="1"/>
  <c r="AC51" i="1"/>
  <c r="AC54" i="1"/>
  <c r="AA57" i="1"/>
  <c r="AC59" i="1"/>
  <c r="AC62" i="1"/>
  <c r="AA65" i="1"/>
  <c r="AC67" i="1"/>
  <c r="AC70" i="1"/>
  <c r="G115" i="2"/>
  <c r="O117" i="2"/>
  <c r="AA5" i="1"/>
  <c r="D15" i="2"/>
  <c r="AB15" i="1"/>
  <c r="AA15" i="1"/>
  <c r="AC17" i="1"/>
  <c r="AB22" i="1"/>
  <c r="AB30" i="1"/>
  <c r="O84" i="2"/>
  <c r="K84" i="2"/>
  <c r="G84" i="2"/>
  <c r="D5" i="2"/>
  <c r="AC5" i="1"/>
  <c r="D7" i="2"/>
  <c r="N82" i="2" s="1"/>
  <c r="AB7" i="1"/>
  <c r="AA7" i="1"/>
  <c r="AA9" i="1"/>
  <c r="AA11" i="1"/>
  <c r="AA13" i="1"/>
  <c r="D18" i="2"/>
  <c r="AC18" i="1"/>
  <c r="AB18" i="1"/>
  <c r="AA20" i="1"/>
  <c r="AC25" i="1"/>
  <c r="AA28" i="1"/>
  <c r="AC33" i="1"/>
  <c r="AA36" i="1"/>
  <c r="AC41" i="1"/>
  <c r="AA44" i="1"/>
  <c r="AC49" i="1"/>
  <c r="AA52" i="1"/>
  <c r="AC57" i="1"/>
  <c r="AC65" i="1"/>
  <c r="AA74" i="1"/>
  <c r="D74" i="2"/>
  <c r="AC74" i="1"/>
  <c r="AB74" i="1"/>
  <c r="N114" i="2"/>
  <c r="N117" i="2" s="1"/>
  <c r="AA23" i="1"/>
  <c r="AA31" i="1"/>
  <c r="AA39" i="1"/>
  <c r="AA47" i="1"/>
  <c r="AA55" i="1"/>
  <c r="AA63" i="1"/>
  <c r="AA71" i="1"/>
  <c r="T91" i="2"/>
  <c r="AA12" i="1"/>
  <c r="AB23" i="1"/>
  <c r="AB31" i="1"/>
  <c r="AB39" i="1"/>
  <c r="AB47" i="1"/>
  <c r="AB55" i="1"/>
  <c r="AB63" i="1"/>
  <c r="S77" i="2"/>
  <c r="T77" i="2"/>
  <c r="F82" i="2"/>
  <c r="L117" i="2" l="1"/>
  <c r="P117" i="2"/>
  <c r="H117" i="2"/>
  <c r="Q114" i="2"/>
  <c r="I117" i="2"/>
  <c r="M117" i="2"/>
  <c r="E117" i="2"/>
  <c r="Q116" i="2"/>
  <c r="K117" i="2"/>
  <c r="Q115" i="2"/>
  <c r="F117" i="2"/>
  <c r="S84" i="2"/>
  <c r="AC76" i="1"/>
  <c r="L82" i="2" s="1"/>
  <c r="R116" i="2" s="1"/>
  <c r="J82" i="2"/>
  <c r="R82" i="2" s="1"/>
  <c r="M82" i="2"/>
  <c r="O82" i="2" s="1"/>
  <c r="AA76" i="1"/>
  <c r="D82" i="2" s="1"/>
  <c r="R114" i="2" s="1"/>
  <c r="AB76" i="1"/>
  <c r="H82" i="2" s="1"/>
  <c r="R115" i="2" s="1"/>
  <c r="G117" i="2"/>
  <c r="E82" i="2"/>
  <c r="I82" i="2"/>
  <c r="Q117" i="2" l="1"/>
  <c r="Q82" i="2"/>
  <c r="K82" i="2"/>
  <c r="P82" i="2"/>
  <c r="S86" i="2" s="1"/>
  <c r="G82" i="2"/>
  <c r="S82" i="2" s="1"/>
  <c r="J77" i="2" s="1"/>
  <c r="R117" i="2" l="1"/>
  <c r="S85" i="2"/>
  <c r="G77" i="2"/>
  <c r="I77" i="2"/>
  <c r="K77" i="2"/>
  <c r="F77" i="2"/>
  <c r="L77" i="2"/>
  <c r="H77" i="2"/>
</calcChain>
</file>

<file path=xl/sharedStrings.xml><?xml version="1.0" encoding="utf-8"?>
<sst xmlns="http://schemas.openxmlformats.org/spreadsheetml/2006/main" count="418" uniqueCount="125">
  <si>
    <t>パソコン相談会　　集計データ　　　（2021年度）</t>
  </si>
  <si>
    <t>日付</t>
  </si>
  <si>
    <t>実施場所</t>
  </si>
  <si>
    <t>グループ</t>
  </si>
  <si>
    <t>講師数</t>
  </si>
  <si>
    <t>参加者</t>
  </si>
  <si>
    <t>パソコンの基礎</t>
  </si>
  <si>
    <t>デスクトップ整理</t>
  </si>
  <si>
    <t>セキュリティ</t>
  </si>
  <si>
    <t>ワード</t>
  </si>
  <si>
    <t>エクセル</t>
  </si>
  <si>
    <t>インターネット</t>
  </si>
  <si>
    <t>Ｅメール</t>
  </si>
  <si>
    <t>はがき</t>
  </si>
  <si>
    <t>映像・音楽メディア</t>
  </si>
  <si>
    <t>周辺接続機器</t>
  </si>
  <si>
    <t>デジカメ</t>
  </si>
  <si>
    <t>その他</t>
  </si>
  <si>
    <t>相談件数</t>
  </si>
  <si>
    <t>6</t>
  </si>
  <si>
    <t>19</t>
  </si>
  <si>
    <t>16</t>
  </si>
  <si>
    <t>14</t>
  </si>
  <si>
    <t>初めて</t>
  </si>
  <si>
    <t>再来訪</t>
  </si>
  <si>
    <t>合計</t>
  </si>
  <si>
    <t>◆</t>
  </si>
  <si>
    <t>中止</t>
  </si>
  <si>
    <t>北</t>
  </si>
  <si>
    <t xml:space="preserve"> 地区文化センター</t>
  </si>
  <si>
    <t>東</t>
  </si>
  <si>
    <t>公</t>
  </si>
  <si>
    <t>D</t>
  </si>
  <si>
    <t>A</t>
  </si>
  <si>
    <t>東地区</t>
  </si>
  <si>
    <t>Dグループ</t>
  </si>
  <si>
    <t>ｃ</t>
  </si>
  <si>
    <t>C</t>
  </si>
  <si>
    <t>公民館</t>
  </si>
  <si>
    <t>9</t>
  </si>
  <si>
    <t>5</t>
  </si>
  <si>
    <t>北地区</t>
  </si>
  <si>
    <t>1</t>
  </si>
  <si>
    <t>0</t>
  </si>
  <si>
    <t>4</t>
  </si>
  <si>
    <t>3</t>
  </si>
  <si>
    <t>2</t>
  </si>
  <si>
    <t>赤字はコロナウイルス対策で中止</t>
  </si>
  <si>
    <t>※ このエクセルデータ及びグラフは、HPの「パソコン相談会実施報告」に記入された情報で、逐次更新しています。</t>
  </si>
  <si>
    <t>※ この表は、各グループ相談会担当者のご協力をいただき、ホームページ部会運営委員が作成を担当しています。</t>
  </si>
  <si>
    <t>※ 相談者属性ならびに特記事項のシートもご覧ください。</t>
  </si>
  <si>
    <t>パソコン相談会　相談者属性データ（2021年度）</t>
  </si>
  <si>
    <t>性別</t>
  </si>
  <si>
    <t>年齢区分</t>
  </si>
  <si>
    <t>パソコン</t>
  </si>
  <si>
    <t>パソコンのＯＳ</t>
  </si>
  <si>
    <t>男女</t>
  </si>
  <si>
    <t>男</t>
  </si>
  <si>
    <t>女</t>
  </si>
  <si>
    <t>～49</t>
  </si>
  <si>
    <t>50～</t>
  </si>
  <si>
    <t>60～</t>
  </si>
  <si>
    <t>70～</t>
  </si>
  <si>
    <t>80～</t>
  </si>
  <si>
    <t>会場</t>
  </si>
  <si>
    <t>持参</t>
  </si>
  <si>
    <t>ＸＰ</t>
  </si>
  <si>
    <t>VISTA</t>
  </si>
  <si>
    <t>Win 7</t>
  </si>
  <si>
    <t>Win 8</t>
  </si>
  <si>
    <t>Win 10</t>
  </si>
  <si>
    <t>Win 11</t>
  </si>
  <si>
    <t>Mobile</t>
  </si>
  <si>
    <t>相談者・性別データ</t>
  </si>
  <si>
    <t>東地区文化セﾝﾀｰ（Ａ）</t>
  </si>
  <si>
    <t>公民館（Ｃ）</t>
  </si>
  <si>
    <t>北地区文化セﾝﾀｰ（Ｄ）</t>
  </si>
  <si>
    <t>パソコン相談会　集計</t>
  </si>
  <si>
    <t>開催数</t>
  </si>
  <si>
    <t>男性</t>
  </si>
  <si>
    <t>女性</t>
  </si>
  <si>
    <t>開催</t>
  </si>
  <si>
    <t>相談者</t>
  </si>
  <si>
    <t>相談件数データ（相談会集計）</t>
  </si>
  <si>
    <t>相談件数　計</t>
  </si>
  <si>
    <t>相談件数　総計</t>
  </si>
  <si>
    <t>１開催当たり</t>
  </si>
  <si>
    <t>相談者の男女構成</t>
  </si>
  <si>
    <t>相談者の年齢構成</t>
  </si>
  <si>
    <t>パソコンのOS構成</t>
  </si>
  <si>
    <t>人</t>
  </si>
  <si>
    <t>台</t>
  </si>
  <si>
    <t>◎相談会参加人数推移</t>
  </si>
  <si>
    <t>◎年間開催計画：A=24回（xx回）,C=24回(xx回）,D=24回(xx回）　合計72回（xx回） *()内は実績</t>
  </si>
  <si>
    <t>4月</t>
  </si>
  <si>
    <t>5月</t>
  </si>
  <si>
    <r>
      <rPr>
        <b/>
        <sz val="11"/>
        <color theme="1"/>
        <rFont val="游ゴシック"/>
        <charset val="128"/>
        <scheme val="minor"/>
      </rPr>
      <t>6</t>
    </r>
    <r>
      <rPr>
        <b/>
        <sz val="11"/>
        <color indexed="8"/>
        <rFont val="游ゴシック"/>
        <charset val="128"/>
        <scheme val="minor"/>
      </rPr>
      <t>月</t>
    </r>
  </si>
  <si>
    <r>
      <rPr>
        <b/>
        <sz val="11"/>
        <color theme="1"/>
        <rFont val="游ゴシック"/>
        <charset val="128"/>
        <scheme val="minor"/>
      </rPr>
      <t>7</t>
    </r>
    <r>
      <rPr>
        <b/>
        <sz val="11"/>
        <color indexed="8"/>
        <rFont val="游ゴシック"/>
        <charset val="128"/>
        <scheme val="minor"/>
      </rPr>
      <t>月</t>
    </r>
  </si>
  <si>
    <r>
      <rPr>
        <b/>
        <sz val="11"/>
        <color theme="1"/>
        <rFont val="游ゴシック"/>
        <charset val="128"/>
        <scheme val="minor"/>
      </rPr>
      <t>8</t>
    </r>
    <r>
      <rPr>
        <b/>
        <sz val="11"/>
        <color indexed="8"/>
        <rFont val="游ゴシック"/>
        <charset val="128"/>
        <scheme val="minor"/>
      </rPr>
      <t>月</t>
    </r>
  </si>
  <si>
    <r>
      <rPr>
        <b/>
        <sz val="11"/>
        <color theme="1"/>
        <rFont val="游ゴシック"/>
        <charset val="128"/>
        <scheme val="minor"/>
      </rPr>
      <t>9</t>
    </r>
    <r>
      <rPr>
        <b/>
        <sz val="11"/>
        <color indexed="8"/>
        <rFont val="游ゴシック"/>
        <charset val="128"/>
        <scheme val="minor"/>
      </rPr>
      <t>月</t>
    </r>
  </si>
  <si>
    <t>10月</t>
  </si>
  <si>
    <r>
      <rPr>
        <b/>
        <sz val="11"/>
        <color theme="1"/>
        <rFont val="游ゴシック"/>
        <charset val="128"/>
        <scheme val="minor"/>
      </rPr>
      <t>11</t>
    </r>
    <r>
      <rPr>
        <b/>
        <sz val="11"/>
        <color indexed="8"/>
        <rFont val="游ゴシック"/>
        <charset val="128"/>
        <scheme val="minor"/>
      </rPr>
      <t>月</t>
    </r>
  </si>
  <si>
    <r>
      <rPr>
        <b/>
        <sz val="11"/>
        <color theme="1"/>
        <rFont val="游ゴシック"/>
        <charset val="128"/>
        <scheme val="minor"/>
      </rPr>
      <t>12</t>
    </r>
    <r>
      <rPr>
        <b/>
        <sz val="11"/>
        <color indexed="8"/>
        <rFont val="游ゴシック"/>
        <charset val="128"/>
        <scheme val="minor"/>
      </rPr>
      <t>月</t>
    </r>
  </si>
  <si>
    <r>
      <rPr>
        <b/>
        <sz val="11"/>
        <color theme="1"/>
        <rFont val="游ゴシック"/>
        <charset val="128"/>
        <scheme val="minor"/>
      </rPr>
      <t>1</t>
    </r>
    <r>
      <rPr>
        <b/>
        <sz val="11"/>
        <color indexed="8"/>
        <rFont val="游ゴシック"/>
        <charset val="128"/>
        <scheme val="minor"/>
      </rPr>
      <t>月</t>
    </r>
  </si>
  <si>
    <r>
      <rPr>
        <b/>
        <sz val="11"/>
        <color theme="1"/>
        <rFont val="游ゴシック"/>
        <charset val="128"/>
        <scheme val="minor"/>
      </rPr>
      <t>2</t>
    </r>
    <r>
      <rPr>
        <b/>
        <sz val="11"/>
        <color indexed="8"/>
        <rFont val="游ゴシック"/>
        <charset val="128"/>
        <scheme val="minor"/>
      </rPr>
      <t>月</t>
    </r>
  </si>
  <si>
    <r>
      <rPr>
        <b/>
        <sz val="11"/>
        <color theme="1"/>
        <rFont val="游ゴシック"/>
        <charset val="128"/>
        <scheme val="minor"/>
      </rPr>
      <t>3</t>
    </r>
    <r>
      <rPr>
        <b/>
        <sz val="11"/>
        <color indexed="8"/>
        <rFont val="游ゴシック"/>
        <charset val="128"/>
        <scheme val="minor"/>
      </rPr>
      <t>月</t>
    </r>
  </si>
  <si>
    <t>人/回</t>
  </si>
  <si>
    <t>A・東館</t>
  </si>
  <si>
    <t>C・公民館</t>
  </si>
  <si>
    <t>D・北館</t>
  </si>
  <si>
    <t>赤色はコロナウイルス対策で中止（全休）</t>
  </si>
  <si>
    <r>
      <rPr>
        <b/>
        <sz val="14"/>
        <rFont val="游ゴシック"/>
        <charset val="128"/>
        <scheme val="minor"/>
      </rPr>
      <t>特記事項　　2020年度　　（</t>
    </r>
    <r>
      <rPr>
        <b/>
        <sz val="14"/>
        <color rgb="FFFF0000"/>
        <rFont val="游ゴシック"/>
        <charset val="128"/>
        <scheme val="minor"/>
      </rPr>
      <t>記入時のみ登録</t>
    </r>
    <r>
      <rPr>
        <b/>
        <sz val="14"/>
        <rFont val="游ゴシック"/>
        <charset val="128"/>
        <scheme val="minor"/>
      </rPr>
      <t>）</t>
    </r>
  </si>
  <si>
    <t>相談会報告</t>
  </si>
  <si>
    <t>◎</t>
  </si>
  <si>
    <t>4月23日　Ｃ</t>
  </si>
  <si>
    <t>例</t>
  </si>
  <si>
    <t>Excel講習の復習</t>
  </si>
  <si>
    <t>7月9日　C</t>
  </si>
  <si>
    <t>Windows 10 のUpdate　（20H2へのUpdate）</t>
  </si>
  <si>
    <t>8月5日　D</t>
  </si>
  <si>
    <t>相談会の横で8月の講座用パソコンの整備を進めたが、かなり不調。</t>
  </si>
  <si>
    <t>10月26日　C</t>
  </si>
  <si>
    <t>WebによるTEPCOの料金確認、他</t>
  </si>
  <si>
    <t>3月22日　C</t>
  </si>
  <si>
    <t xml:space="preserve"> 佐藤さんへはNHK＋を設定した。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</si>
</sst>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m&quot;月&quot;d&quot;日&quot;;@"/>
    <numFmt numFmtId="178" formatCode="0_);[Red]\(0\)"/>
  </numFmts>
  <fonts count="42" x14ac:knownFonts="1">
    <font>
      <sz val="11"/>
      <color theme="1"/>
      <name val="游ゴシック"/>
      <charset val="128"/>
      <scheme val="minor"/>
    </font>
    <font>
      <sz val="18"/>
      <name val="游ゴシック"/>
      <charset val="128"/>
      <scheme val="minor"/>
    </font>
    <font>
      <b/>
      <sz val="14"/>
      <name val="游ゴシック"/>
      <charset val="128"/>
      <scheme val="minor"/>
    </font>
    <font>
      <sz val="1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sz val="11"/>
      <color theme="1"/>
      <name val="ＭＳ Ｐゴシック"/>
      <charset val="128"/>
    </font>
    <font>
      <sz val="11"/>
      <color rgb="FFFF0000"/>
      <name val="游ゴシック"/>
      <charset val="128"/>
      <scheme val="minor"/>
    </font>
    <font>
      <sz val="11"/>
      <color rgb="FF222222"/>
      <name val="游ゴシック"/>
      <charset val="128"/>
      <scheme val="minor"/>
    </font>
    <font>
      <sz val="12"/>
      <name val="游ゴシック"/>
      <charset val="128"/>
      <scheme val="minor"/>
    </font>
    <font>
      <sz val="12"/>
      <color rgb="FFFF0000"/>
      <name val="游ゴシック"/>
      <charset val="128"/>
      <scheme val="minor"/>
    </font>
    <font>
      <b/>
      <sz val="11"/>
      <name val="游ゴシック"/>
      <charset val="128"/>
      <scheme val="minor"/>
    </font>
    <font>
      <b/>
      <sz val="11"/>
      <color theme="0"/>
      <name val="游ゴシック"/>
      <charset val="128"/>
      <scheme val="minor"/>
    </font>
    <font>
      <b/>
      <sz val="12"/>
      <name val="游ゴシック"/>
      <charset val="128"/>
      <scheme val="minor"/>
    </font>
    <font>
      <b/>
      <sz val="22"/>
      <name val="游ゴシック"/>
      <charset val="128"/>
      <scheme val="minor"/>
    </font>
    <font>
      <b/>
      <sz val="22"/>
      <color theme="1"/>
      <name val="游ゴシック"/>
      <charset val="128"/>
      <scheme val="minor"/>
    </font>
    <font>
      <b/>
      <sz val="9"/>
      <color theme="1"/>
      <name val="游ゴシック"/>
      <charset val="128"/>
      <scheme val="minor"/>
    </font>
    <font>
      <b/>
      <sz val="9.5"/>
      <color theme="1"/>
      <name val="游ゴシック"/>
      <charset val="128"/>
      <scheme val="minor"/>
    </font>
    <font>
      <b/>
      <sz val="11"/>
      <color rgb="FFFF0000"/>
      <name val="游ゴシック"/>
      <charset val="128"/>
      <scheme val="minor"/>
    </font>
    <font>
      <b/>
      <sz val="10"/>
      <name val="游ゴシック"/>
      <charset val="128"/>
      <scheme val="minor"/>
    </font>
    <font>
      <b/>
      <sz val="10"/>
      <color theme="1"/>
      <name val="游ゴシック"/>
      <charset val="128"/>
      <scheme val="minor"/>
    </font>
    <font>
      <b/>
      <sz val="11"/>
      <color indexed="8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sz val="9"/>
      <color theme="1"/>
      <name val="游ゴシック"/>
      <charset val="128"/>
      <scheme val="minor"/>
    </font>
    <font>
      <b/>
      <sz val="11"/>
      <name val="ＭＳ Ｐゴシック"/>
      <charset val="128"/>
    </font>
    <font>
      <b/>
      <sz val="11"/>
      <color theme="1"/>
      <name val="ＭＳ Ｐゴシック"/>
      <charset val="128"/>
    </font>
    <font>
      <b/>
      <sz val="11"/>
      <color theme="0"/>
      <name val="ＭＳ Ｐゴシック"/>
      <charset val="128"/>
    </font>
    <font>
      <b/>
      <sz val="11"/>
      <color rgb="FFFF0000"/>
      <name val="ＭＳ Ｐゴシック"/>
      <charset val="128"/>
    </font>
    <font>
      <sz val="11"/>
      <color theme="0"/>
      <name val="游ゴシック"/>
      <charset val="128"/>
      <scheme val="minor"/>
    </font>
    <font>
      <b/>
      <sz val="22"/>
      <name val="ＭＳ Ｐゴシック"/>
      <charset val="128"/>
    </font>
    <font>
      <b/>
      <sz val="9"/>
      <name val="游ゴシック"/>
      <charset val="128"/>
      <scheme val="minor"/>
    </font>
    <font>
      <b/>
      <sz val="16"/>
      <name val="游ゴシック"/>
      <charset val="128"/>
      <scheme val="minor"/>
    </font>
    <font>
      <b/>
      <sz val="8"/>
      <name val="游ゴシック"/>
      <charset val="128"/>
      <scheme val="minor"/>
    </font>
    <font>
      <b/>
      <sz val="10"/>
      <color theme="1"/>
      <name val="ＭＳ Ｐゴシック"/>
      <charset val="128"/>
    </font>
    <font>
      <b/>
      <sz val="10"/>
      <color rgb="FF000000"/>
      <name val="ＭＳ Ｐゴシック"/>
      <charset val="128"/>
    </font>
    <font>
      <b/>
      <sz val="8"/>
      <color rgb="FF000000"/>
      <name val="ＭＳ Ｐゴシック"/>
      <charset val="128"/>
    </font>
    <font>
      <b/>
      <sz val="10"/>
      <name val="ＭＳ Ｐゴシック"/>
      <charset val="128"/>
    </font>
    <font>
      <b/>
      <sz val="14"/>
      <color theme="0"/>
      <name val="ＭＳ Ｐゴシック"/>
      <charset val="128"/>
    </font>
    <font>
      <sz val="11"/>
      <name val="ＭＳ Ｐゴシック"/>
      <charset val="128"/>
    </font>
    <font>
      <sz val="11"/>
      <color theme="1"/>
      <name val="HG丸ｺﾞｼｯｸM-PRO"/>
      <charset val="128"/>
    </font>
    <font>
      <b/>
      <sz val="14"/>
      <color rgb="FFFF0000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6"/>
      <name val="游ゴシック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1C3FB"/>
        <bgColor indexed="64"/>
      </patternFill>
    </fill>
    <fill>
      <patternFill patternType="solid">
        <fgColor rgb="FFFBC8C8"/>
        <bgColor indexed="64"/>
      </patternFill>
    </fill>
    <fill>
      <patternFill patternType="solid">
        <fgColor rgb="FFD6FDD6"/>
        <bgColor indexed="64"/>
      </patternFill>
    </fill>
    <fill>
      <patternFill patternType="solid">
        <fgColor rgb="FFFFFE7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</fills>
  <borders count="1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medium">
        <color auto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37" fillId="0" borderId="0"/>
    <xf numFmtId="0" fontId="38" fillId="0" borderId="0">
      <alignment vertical="center"/>
    </xf>
  </cellStyleXfs>
  <cellXfs count="532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left" vertical="center"/>
    </xf>
    <xf numFmtId="56" fontId="0" fillId="3" borderId="6" xfId="0" applyNumberFormat="1" applyFont="1" applyFill="1" applyBorder="1" applyAlignment="1">
      <alignment horizontal="left" vertical="top" wrapText="1"/>
    </xf>
    <xf numFmtId="0" fontId="0" fillId="3" borderId="9" xfId="0" applyFont="1" applyFill="1" applyBorder="1" applyAlignment="1">
      <alignment horizontal="left" vertical="top" wrapText="1"/>
    </xf>
    <xf numFmtId="56" fontId="0" fillId="3" borderId="10" xfId="0" applyNumberFormat="1" applyFont="1" applyFill="1" applyBorder="1" applyAlignment="1">
      <alignment horizontal="left" vertical="top" wrapText="1"/>
    </xf>
    <xf numFmtId="0" fontId="0" fillId="3" borderId="9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vertical="center"/>
    </xf>
    <xf numFmtId="56" fontId="0" fillId="3" borderId="11" xfId="0" applyNumberFormat="1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vertical="center"/>
    </xf>
    <xf numFmtId="0" fontId="0" fillId="3" borderId="10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wrapText="1"/>
    </xf>
    <xf numFmtId="56" fontId="0" fillId="3" borderId="4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 vertical="top"/>
    </xf>
    <xf numFmtId="56" fontId="0" fillId="3" borderId="4" xfId="0" applyNumberFormat="1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56" fontId="0" fillId="3" borderId="11" xfId="0" applyNumberFormat="1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56" fontId="3" fillId="4" borderId="10" xfId="0" applyNumberFormat="1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 wrapText="1"/>
    </xf>
    <xf numFmtId="56" fontId="3" fillId="4" borderId="16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/>
    </xf>
    <xf numFmtId="56" fontId="3" fillId="4" borderId="4" xfId="0" applyNumberFormat="1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56" fontId="3" fillId="4" borderId="17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/>
    </xf>
    <xf numFmtId="0" fontId="0" fillId="4" borderId="16" xfId="0" applyFont="1" applyFill="1" applyBorder="1" applyAlignment="1">
      <alignment horizontal="left" vertical="center" wrapText="1"/>
    </xf>
    <xf numFmtId="0" fontId="0" fillId="4" borderId="8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56" fontId="3" fillId="4" borderId="9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4" borderId="8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56" fontId="3" fillId="4" borderId="6" xfId="0" applyNumberFormat="1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0" fillId="0" borderId="20" xfId="0" applyFont="1" applyBorder="1" applyAlignment="1">
      <alignment horizontal="center" vertical="center" wrapText="1"/>
    </xf>
    <xf numFmtId="0" fontId="0" fillId="4" borderId="4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56" fontId="3" fillId="4" borderId="8" xfId="0" applyNumberFormat="1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4" borderId="13" xfId="0" applyFont="1" applyFill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5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textRotation="255"/>
    </xf>
    <xf numFmtId="0" fontId="10" fillId="7" borderId="3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56" fontId="10" fillId="0" borderId="32" xfId="0" applyNumberFormat="1" applyFont="1" applyFill="1" applyBorder="1" applyAlignment="1">
      <alignment horizontal="center" vertical="center"/>
    </xf>
    <xf numFmtId="56" fontId="4" fillId="0" borderId="33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33" xfId="3" applyFont="1" applyFill="1" applyBorder="1" applyAlignment="1">
      <alignment horizontal="center" vertical="center"/>
    </xf>
    <xf numFmtId="0" fontId="4" fillId="0" borderId="32" xfId="3" applyFont="1" applyFill="1" applyBorder="1" applyAlignment="1">
      <alignment horizontal="center" vertical="center"/>
    </xf>
    <xf numFmtId="56" fontId="10" fillId="0" borderId="36" xfId="0" applyNumberFormat="1" applyFont="1" applyFill="1" applyBorder="1" applyAlignment="1">
      <alignment horizontal="center" vertical="center"/>
    </xf>
    <xf numFmtId="56" fontId="4" fillId="0" borderId="3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4" fillId="0" borderId="39" xfId="3" applyFont="1" applyFill="1" applyBorder="1" applyAlignment="1">
      <alignment horizontal="center" vertical="center"/>
    </xf>
    <xf numFmtId="0" fontId="4" fillId="0" borderId="37" xfId="3" applyFont="1" applyFill="1" applyBorder="1" applyAlignment="1">
      <alignment horizontal="center" vertical="center"/>
    </xf>
    <xf numFmtId="0" fontId="4" fillId="0" borderId="36" xfId="3" applyFont="1" applyFill="1" applyBorder="1" applyAlignment="1">
      <alignment horizontal="center" vertical="center"/>
    </xf>
    <xf numFmtId="56" fontId="10" fillId="0" borderId="40" xfId="0" applyNumberFormat="1" applyFont="1" applyFill="1" applyBorder="1" applyAlignment="1">
      <alignment horizontal="center" vertical="center"/>
    </xf>
    <xf numFmtId="56" fontId="4" fillId="0" borderId="41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43" xfId="3" applyFont="1" applyFill="1" applyBorder="1" applyAlignment="1">
      <alignment horizontal="center" vertical="center"/>
    </xf>
    <xf numFmtId="0" fontId="4" fillId="0" borderId="41" xfId="3" applyFont="1" applyFill="1" applyBorder="1" applyAlignment="1">
      <alignment horizontal="center" vertical="center"/>
    </xf>
    <xf numFmtId="0" fontId="4" fillId="0" borderId="40" xfId="3" applyFont="1" applyFill="1" applyBorder="1" applyAlignment="1">
      <alignment horizontal="center" vertical="center"/>
    </xf>
    <xf numFmtId="56" fontId="17" fillId="0" borderId="37" xfId="0" applyNumberFormat="1" applyFont="1" applyFill="1" applyBorder="1" applyAlignment="1">
      <alignment horizontal="center" vertical="center"/>
    </xf>
    <xf numFmtId="0" fontId="17" fillId="0" borderId="38" xfId="0" applyNumberFormat="1" applyFont="1" applyFill="1" applyBorder="1" applyAlignment="1">
      <alignment horizontal="center" vertical="center"/>
    </xf>
    <xf numFmtId="0" fontId="17" fillId="0" borderId="39" xfId="3" applyFont="1" applyFill="1" applyBorder="1" applyAlignment="1">
      <alignment horizontal="center" vertical="center"/>
    </xf>
    <xf numFmtId="56" fontId="17" fillId="0" borderId="41" xfId="0" applyNumberFormat="1" applyFont="1" applyFill="1" applyBorder="1" applyAlignment="1">
      <alignment horizontal="center" vertical="center"/>
    </xf>
    <xf numFmtId="0" fontId="17" fillId="0" borderId="42" xfId="0" applyNumberFormat="1" applyFont="1" applyFill="1" applyBorder="1" applyAlignment="1">
      <alignment horizontal="center" vertical="center"/>
    </xf>
    <xf numFmtId="0" fontId="17" fillId="0" borderId="43" xfId="3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56" fontId="17" fillId="0" borderId="33" xfId="0" applyNumberFormat="1" applyFont="1" applyFill="1" applyBorder="1" applyAlignment="1">
      <alignment horizontal="center" vertical="center"/>
    </xf>
    <xf numFmtId="0" fontId="17" fillId="0" borderId="34" xfId="0" applyNumberFormat="1" applyFont="1" applyFill="1" applyBorder="1" applyAlignment="1">
      <alignment horizontal="center" vertical="center"/>
    </xf>
    <xf numFmtId="0" fontId="10" fillId="0" borderId="35" xfId="3" applyFont="1" applyFill="1" applyBorder="1" applyAlignment="1">
      <alignment horizontal="center" vertical="center"/>
    </xf>
    <xf numFmtId="0" fontId="10" fillId="0" borderId="33" xfId="3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3" xfId="3" applyFont="1" applyFill="1" applyBorder="1" applyAlignment="1">
      <alignment horizontal="center" vertical="center"/>
    </xf>
    <xf numFmtId="0" fontId="10" fillId="0" borderId="41" xfId="3" applyFont="1" applyFill="1" applyBorder="1" applyAlignment="1">
      <alignment horizontal="center" vertical="center"/>
    </xf>
    <xf numFmtId="0" fontId="10" fillId="0" borderId="40" xfId="3" applyFont="1" applyFill="1" applyBorder="1" applyAlignment="1">
      <alignment horizontal="center" vertical="center"/>
    </xf>
    <xf numFmtId="0" fontId="10" fillId="0" borderId="32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10" fillId="0" borderId="37" xfId="3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vertical="center" shrinkToFit="1"/>
    </xf>
    <xf numFmtId="0" fontId="4" fillId="0" borderId="50" xfId="3" applyFont="1" applyFill="1" applyBorder="1" applyAlignment="1">
      <alignment horizontal="center" vertical="center"/>
    </xf>
    <xf numFmtId="0" fontId="4" fillId="0" borderId="51" xfId="3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4" fillId="0" borderId="52" xfId="3" applyFont="1" applyFill="1" applyBorder="1" applyAlignment="1">
      <alignment horizontal="center" vertical="center"/>
    </xf>
    <xf numFmtId="0" fontId="4" fillId="0" borderId="53" xfId="3" applyFont="1" applyFill="1" applyBorder="1" applyAlignment="1">
      <alignment horizontal="center" vertical="center"/>
    </xf>
    <xf numFmtId="0" fontId="4" fillId="0" borderId="54" xfId="3" applyFont="1" applyFill="1" applyBorder="1" applyAlignment="1">
      <alignment horizontal="center" vertical="center"/>
    </xf>
    <xf numFmtId="0" fontId="4" fillId="0" borderId="55" xfId="3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4" xfId="3" applyFont="1" applyFill="1" applyBorder="1" applyAlignment="1">
      <alignment horizontal="center" vertical="center"/>
    </xf>
    <xf numFmtId="0" fontId="10" fillId="0" borderId="55" xfId="3" applyFont="1" applyFill="1" applyBorder="1" applyAlignment="1">
      <alignment horizontal="center" vertical="center"/>
    </xf>
    <xf numFmtId="0" fontId="10" fillId="0" borderId="50" xfId="3" applyFont="1" applyFill="1" applyBorder="1" applyAlignment="1">
      <alignment horizontal="center" vertical="center"/>
    </xf>
    <xf numFmtId="0" fontId="10" fillId="0" borderId="51" xfId="3" applyFont="1" applyFill="1" applyBorder="1" applyAlignment="1">
      <alignment horizontal="center" vertical="center"/>
    </xf>
    <xf numFmtId="0" fontId="10" fillId="0" borderId="52" xfId="3" applyFont="1" applyFill="1" applyBorder="1" applyAlignment="1">
      <alignment horizontal="center" vertical="center"/>
    </xf>
    <xf numFmtId="0" fontId="10" fillId="0" borderId="53" xfId="3" applyFont="1" applyFill="1" applyBorder="1" applyAlignment="1">
      <alignment horizontal="center" vertical="center"/>
    </xf>
    <xf numFmtId="0" fontId="10" fillId="9" borderId="47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56" fontId="4" fillId="0" borderId="0" xfId="2" applyNumberFormat="1" applyFont="1" applyAlignment="1">
      <alignment horizontal="center" vertical="center"/>
    </xf>
    <xf numFmtId="0" fontId="11" fillId="0" borderId="0" xfId="2" applyNumberFormat="1" applyFont="1" applyBorder="1" applyAlignment="1">
      <alignment horizontal="center" vertical="center"/>
    </xf>
    <xf numFmtId="177" fontId="4" fillId="0" borderId="0" xfId="2" applyNumberFormat="1" applyFont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77" fontId="4" fillId="0" borderId="0" xfId="2" applyNumberFormat="1" applyFont="1" applyBorder="1" applyAlignment="1">
      <alignment horizontal="center" vertical="center"/>
    </xf>
    <xf numFmtId="56" fontId="4" fillId="0" borderId="0" xfId="2" applyNumberFormat="1" applyFont="1" applyBorder="1" applyAlignment="1">
      <alignment horizontal="center" vertical="center"/>
    </xf>
    <xf numFmtId="56" fontId="4" fillId="0" borderId="0" xfId="2" applyNumberFormat="1" applyFont="1" applyAlignment="1">
      <alignment horizontal="center" vertical="center" wrapText="1"/>
    </xf>
    <xf numFmtId="56" fontId="4" fillId="0" borderId="0" xfId="3" applyNumberFormat="1" applyFont="1" applyBorder="1" applyAlignment="1">
      <alignment horizontal="center" vertical="center"/>
    </xf>
    <xf numFmtId="56" fontId="4" fillId="0" borderId="0" xfId="3" applyNumberFormat="1" applyFont="1" applyAlignment="1">
      <alignment horizontal="center" vertical="center"/>
    </xf>
    <xf numFmtId="56" fontId="19" fillId="0" borderId="0" xfId="2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2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9" fontId="10" fillId="7" borderId="62" xfId="1" applyFont="1" applyFill="1" applyBorder="1" applyAlignment="1">
      <alignment horizontal="right" vertical="center"/>
    </xf>
    <xf numFmtId="9" fontId="10" fillId="7" borderId="63" xfId="1" applyFont="1" applyFill="1" applyBorder="1" applyAlignment="1">
      <alignment horizontal="center" vertical="center"/>
    </xf>
    <xf numFmtId="9" fontId="10" fillId="8" borderId="64" xfId="1" applyFont="1" applyFill="1" applyBorder="1">
      <alignment vertical="center"/>
    </xf>
    <xf numFmtId="0" fontId="17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7" borderId="71" xfId="0" applyFont="1" applyFill="1" applyBorder="1" applyAlignment="1">
      <alignment horizontal="center" vertical="center"/>
    </xf>
    <xf numFmtId="0" fontId="4" fillId="7" borderId="72" xfId="0" applyFont="1" applyFill="1" applyBorder="1" applyAlignment="1">
      <alignment horizontal="center" vertical="center"/>
    </xf>
    <xf numFmtId="0" fontId="10" fillId="10" borderId="71" xfId="0" applyFont="1" applyFill="1" applyBorder="1" applyAlignment="1">
      <alignment horizontal="center" vertical="center"/>
    </xf>
    <xf numFmtId="0" fontId="10" fillId="7" borderId="73" xfId="0" applyFont="1" applyFill="1" applyBorder="1" applyAlignment="1">
      <alignment horizontal="center" vertical="center"/>
    </xf>
    <xf numFmtId="0" fontId="4" fillId="7" borderId="7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10" borderId="73" xfId="0" applyFont="1" applyFill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4" fillId="11" borderId="76" xfId="0" applyFont="1" applyFill="1" applyBorder="1" applyAlignment="1">
      <alignment horizontal="center" vertical="center"/>
    </xf>
    <xf numFmtId="0" fontId="4" fillId="11" borderId="7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17" fillId="0" borderId="81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4" fillId="0" borderId="76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10" fillId="0" borderId="87" xfId="0" applyFont="1" applyFill="1" applyBorder="1" applyAlignment="1">
      <alignment horizontal="center" vertical="center"/>
    </xf>
    <xf numFmtId="9" fontId="10" fillId="8" borderId="88" xfId="1" applyFont="1" applyFill="1" applyBorder="1" applyAlignment="1">
      <alignment horizontal="center" vertical="center"/>
    </xf>
    <xf numFmtId="9" fontId="10" fillId="8" borderId="88" xfId="1" applyFont="1" applyFill="1" applyBorder="1" applyAlignment="1">
      <alignment horizontal="right" vertical="center"/>
    </xf>
    <xf numFmtId="9" fontId="10" fillId="8" borderId="88" xfId="1" applyFont="1" applyFill="1" applyBorder="1">
      <alignment vertical="center"/>
    </xf>
    <xf numFmtId="9" fontId="10" fillId="8" borderId="89" xfId="1" applyFont="1" applyFill="1" applyBorder="1" applyAlignment="1">
      <alignment horizontal="right" vertical="center"/>
    </xf>
    <xf numFmtId="9" fontId="10" fillId="0" borderId="64" xfId="0" applyNumberFormat="1" applyFont="1" applyBorder="1" applyAlignment="1">
      <alignment vertical="center"/>
    </xf>
    <xf numFmtId="9" fontId="10" fillId="0" borderId="90" xfId="0" applyNumberFormat="1" applyFont="1" applyBorder="1" applyAlignment="1">
      <alignment vertical="center"/>
    </xf>
    <xf numFmtId="9" fontId="10" fillId="9" borderId="62" xfId="1" applyFont="1" applyFill="1" applyBorder="1">
      <alignment vertical="center"/>
    </xf>
    <xf numFmtId="9" fontId="10" fillId="9" borderId="91" xfId="1" applyFont="1" applyFill="1" applyBorder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0" fillId="10" borderId="94" xfId="0" applyFont="1" applyFill="1" applyBorder="1" applyAlignment="1">
      <alignment horizontal="center" vertical="center"/>
    </xf>
    <xf numFmtId="0" fontId="10" fillId="10" borderId="72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/>
    </xf>
    <xf numFmtId="0" fontId="10" fillId="9" borderId="95" xfId="0" applyFont="1" applyFill="1" applyBorder="1" applyAlignment="1">
      <alignment horizontal="center" vertical="center"/>
    </xf>
    <xf numFmtId="0" fontId="10" fillId="10" borderId="96" xfId="0" applyFont="1" applyFill="1" applyBorder="1" applyAlignment="1">
      <alignment horizontal="center" vertical="center"/>
    </xf>
    <xf numFmtId="0" fontId="10" fillId="10" borderId="74" xfId="0" applyFont="1" applyFill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9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11" borderId="3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7" fillId="0" borderId="98" xfId="0" applyFont="1" applyFill="1" applyBorder="1" applyAlignment="1">
      <alignment horizontal="center" vertical="center"/>
    </xf>
    <xf numFmtId="0" fontId="4" fillId="0" borderId="98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11" fillId="0" borderId="0" xfId="2" applyNumberFormat="1" applyFont="1" applyAlignment="1">
      <alignment horizontal="center" vertical="center"/>
    </xf>
    <xf numFmtId="9" fontId="10" fillId="9" borderId="101" xfId="1" applyFont="1" applyFill="1" applyBorder="1">
      <alignment vertical="center"/>
    </xf>
    <xf numFmtId="0" fontId="10" fillId="5" borderId="0" xfId="0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56" fontId="4" fillId="0" borderId="0" xfId="0" applyNumberFormat="1" applyFont="1" applyAlignment="1">
      <alignment horizontal="center" vertical="top"/>
    </xf>
    <xf numFmtId="56" fontId="11" fillId="0" borderId="0" xfId="0" applyNumberFormat="1" applyFont="1" applyAlignment="1">
      <alignment horizontal="center" vertical="top"/>
    </xf>
    <xf numFmtId="0" fontId="10" fillId="5" borderId="93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56" fontId="11" fillId="0" borderId="0" xfId="0" applyNumberFormat="1" applyFont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0" fillId="0" borderId="69" xfId="0" applyFont="1" applyBorder="1" applyAlignment="1">
      <alignment horizontal="right" vertical="center"/>
    </xf>
    <xf numFmtId="0" fontId="10" fillId="0" borderId="102" xfId="0" applyFont="1" applyBorder="1" applyAlignment="1">
      <alignment horizontal="right" vertical="center"/>
    </xf>
    <xf numFmtId="0" fontId="10" fillId="0" borderId="93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10" fillId="0" borderId="47" xfId="0" applyFont="1" applyBorder="1" applyAlignment="1">
      <alignment horizontal="right" vertical="center"/>
    </xf>
    <xf numFmtId="0" fontId="10" fillId="9" borderId="103" xfId="0" applyFont="1" applyFill="1" applyBorder="1" applyAlignment="1">
      <alignment vertical="center"/>
    </xf>
    <xf numFmtId="0" fontId="10" fillId="9" borderId="28" xfId="0" applyFont="1" applyFill="1" applyBorder="1" applyAlignment="1">
      <alignment horizontal="center" vertical="center"/>
    </xf>
    <xf numFmtId="0" fontId="10" fillId="9" borderId="10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20" fillId="0" borderId="84" xfId="0" applyFont="1" applyFill="1" applyBorder="1" applyAlignment="1">
      <alignment horizontal="center" vertical="center"/>
    </xf>
    <xf numFmtId="0" fontId="15" fillId="0" borderId="8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105" xfId="0" applyNumberFormat="1" applyFont="1" applyBorder="1" applyAlignment="1">
      <alignment horizontal="center" vertical="center"/>
    </xf>
    <xf numFmtId="176" fontId="4" fillId="0" borderId="105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106" xfId="0" applyNumberFormat="1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176" fontId="4" fillId="0" borderId="84" xfId="0" applyNumberFormat="1" applyFont="1" applyBorder="1" applyAlignment="1">
      <alignment horizontal="center" vertical="center"/>
    </xf>
    <xf numFmtId="0" fontId="4" fillId="0" borderId="0" xfId="3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NumberFormat="1" applyFont="1" applyAlignment="1">
      <alignment horizontal="center" vertical="top"/>
    </xf>
    <xf numFmtId="0" fontId="21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108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177" fontId="23" fillId="0" borderId="0" xfId="0" applyNumberFormat="1" applyFont="1" applyAlignment="1">
      <alignment horizontal="left"/>
    </xf>
    <xf numFmtId="0" fontId="23" fillId="0" borderId="0" xfId="0" applyFont="1" applyAlignment="1"/>
    <xf numFmtId="0" fontId="24" fillId="0" borderId="0" xfId="0" applyFont="1" applyAlignment="1">
      <alignment horizontal="left"/>
    </xf>
    <xf numFmtId="0" fontId="25" fillId="0" borderId="0" xfId="0" applyFont="1" applyAlignme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/>
    <xf numFmtId="0" fontId="10" fillId="0" borderId="0" xfId="0" applyFont="1" applyAlignment="1">
      <alignment horizontal="center"/>
    </xf>
    <xf numFmtId="0" fontId="4" fillId="13" borderId="46" xfId="3" applyFont="1" applyFill="1" applyBorder="1" applyAlignment="1">
      <alignment horizontal="center" vertical="center"/>
    </xf>
    <xf numFmtId="0" fontId="10" fillId="13" borderId="49" xfId="0" applyFont="1" applyFill="1" applyBorder="1" applyAlignment="1">
      <alignment horizontal="center" vertical="center"/>
    </xf>
    <xf numFmtId="177" fontId="10" fillId="0" borderId="32" xfId="0" applyNumberFormat="1" applyFont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177" fontId="10" fillId="0" borderId="36" xfId="0" applyNumberFormat="1" applyFont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177" fontId="10" fillId="0" borderId="40" xfId="0" applyNumberFormat="1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113" xfId="0" applyFont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177" fontId="10" fillId="0" borderId="36" xfId="0" applyNumberFormat="1" applyFont="1" applyBorder="1" applyAlignment="1">
      <alignment horizontal="center" vertical="center" wrapText="1"/>
    </xf>
    <xf numFmtId="177" fontId="10" fillId="0" borderId="40" xfId="0" applyNumberFormat="1" applyFont="1" applyBorder="1" applyAlignment="1">
      <alignment horizontal="center" vertical="center" wrapText="1"/>
    </xf>
    <xf numFmtId="177" fontId="10" fillId="0" borderId="32" xfId="3" applyNumberFormat="1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17" fillId="0" borderId="114" xfId="0" applyFont="1" applyBorder="1" applyAlignment="1">
      <alignment horizontal="center" vertical="center"/>
    </xf>
    <xf numFmtId="0" fontId="17" fillId="0" borderId="115" xfId="0" applyFont="1" applyFill="1" applyBorder="1" applyAlignment="1">
      <alignment horizontal="center" vertical="center"/>
    </xf>
    <xf numFmtId="177" fontId="10" fillId="0" borderId="32" xfId="2" applyNumberFormat="1" applyFont="1" applyBorder="1" applyAlignment="1">
      <alignment horizontal="center" vertical="center"/>
    </xf>
    <xf numFmtId="0" fontId="4" fillId="0" borderId="116" xfId="0" applyFont="1" applyFill="1" applyBorder="1" applyAlignment="1">
      <alignment horizontal="center" vertical="center"/>
    </xf>
    <xf numFmtId="177" fontId="10" fillId="0" borderId="36" xfId="2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177" fontId="10" fillId="0" borderId="40" xfId="2" applyNumberFormat="1" applyFont="1" applyBorder="1" applyAlignment="1">
      <alignment horizontal="center" vertical="center"/>
    </xf>
    <xf numFmtId="0" fontId="17" fillId="0" borderId="54" xfId="0" applyFont="1" applyFill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50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0" fillId="0" borderId="36" xfId="2" applyNumberFormat="1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center" vertical="top"/>
    </xf>
    <xf numFmtId="0" fontId="10" fillId="0" borderId="43" xfId="0" applyFont="1" applyFill="1" applyBorder="1" applyAlignment="1">
      <alignment horizontal="center" vertical="top"/>
    </xf>
    <xf numFmtId="0" fontId="10" fillId="0" borderId="54" xfId="0" applyFont="1" applyFill="1" applyBorder="1" applyAlignment="1">
      <alignment horizontal="center" vertical="top"/>
    </xf>
    <xf numFmtId="0" fontId="4" fillId="0" borderId="117" xfId="0" applyFont="1" applyBorder="1" applyAlignment="1">
      <alignment horizontal="center" vertical="center"/>
    </xf>
    <xf numFmtId="0" fontId="4" fillId="0" borderId="52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177" fontId="10" fillId="0" borderId="32" xfId="2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/>
    </xf>
    <xf numFmtId="177" fontId="10" fillId="0" borderId="40" xfId="2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distributed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0" fillId="0" borderId="116" xfId="0" applyFont="1" applyFill="1" applyBorder="1" applyAlignment="1">
      <alignment horizontal="center"/>
    </xf>
    <xf numFmtId="0" fontId="24" fillId="0" borderId="14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10" fillId="0" borderId="38" xfId="0" applyFont="1" applyFill="1" applyBorder="1" applyAlignment="1">
      <alignment horizontal="center"/>
    </xf>
    <xf numFmtId="56" fontId="24" fillId="0" borderId="14" xfId="0" applyNumberFormat="1" applyFont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42" xfId="0" applyFont="1" applyFill="1" applyBorder="1" applyAlignment="1">
      <alignment horizontal="center"/>
    </xf>
    <xf numFmtId="56" fontId="24" fillId="0" borderId="14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10" fillId="0" borderId="34" xfId="0" applyFont="1" applyFill="1" applyBorder="1" applyAlignment="1">
      <alignment horizontal="center"/>
    </xf>
    <xf numFmtId="177" fontId="24" fillId="0" borderId="14" xfId="0" applyNumberFormat="1" applyFont="1" applyBorder="1" applyAlignment="1">
      <alignment horizontal="right" vertical="center"/>
    </xf>
    <xf numFmtId="56" fontId="4" fillId="0" borderId="14" xfId="0" applyNumberFormat="1" applyFont="1" applyBorder="1" applyAlignment="1">
      <alignment horizontal="right" vertical="center" wrapText="1"/>
    </xf>
    <xf numFmtId="56" fontId="4" fillId="0" borderId="14" xfId="3" applyNumberFormat="1" applyFont="1" applyBorder="1" applyAlignment="1">
      <alignment horizontal="right" vertical="center"/>
    </xf>
    <xf numFmtId="56" fontId="4" fillId="0" borderId="14" xfId="0" applyNumberFormat="1" applyFont="1" applyBorder="1" applyAlignment="1">
      <alignment horizontal="right" vertical="center"/>
    </xf>
    <xf numFmtId="56" fontId="24" fillId="0" borderId="14" xfId="2" applyNumberFormat="1" applyFont="1" applyBorder="1" applyAlignment="1">
      <alignment horizontal="right" vertical="center"/>
    </xf>
    <xf numFmtId="0" fontId="10" fillId="0" borderId="41" xfId="0" applyFont="1" applyFill="1" applyBorder="1" applyAlignment="1">
      <alignment horizontal="center" vertical="top"/>
    </xf>
    <xf numFmtId="0" fontId="24" fillId="0" borderId="0" xfId="0" applyFont="1" applyAlignment="1">
      <alignment vertical="center"/>
    </xf>
    <xf numFmtId="0" fontId="33" fillId="14" borderId="98" xfId="0" applyFont="1" applyFill="1" applyBorder="1" applyAlignment="1">
      <alignment horizontal="center" vertical="distributed" wrapText="1"/>
    </xf>
    <xf numFmtId="0" fontId="33" fillId="0" borderId="98" xfId="0" applyFont="1" applyBorder="1" applyAlignment="1">
      <alignment horizontal="center" vertical="distributed" wrapText="1"/>
    </xf>
    <xf numFmtId="0" fontId="33" fillId="0" borderId="98" xfId="0" applyFont="1" applyBorder="1" applyAlignment="1">
      <alignment horizontal="center" vertical="center" textRotation="255" wrapText="1"/>
    </xf>
    <xf numFmtId="0" fontId="23" fillId="14" borderId="98" xfId="0" applyFont="1" applyFill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34" fillId="14" borderId="98" xfId="0" applyFont="1" applyFill="1" applyBorder="1" applyAlignment="1">
      <alignment horizontal="center" vertical="distributed"/>
    </xf>
    <xf numFmtId="178" fontId="33" fillId="0" borderId="98" xfId="0" applyNumberFormat="1" applyFont="1" applyBorder="1" applyAlignment="1">
      <alignment horizontal="center" vertical="distributed" wrapText="1"/>
    </xf>
    <xf numFmtId="177" fontId="10" fillId="0" borderId="118" xfId="0" applyNumberFormat="1" applyFont="1" applyBorder="1" applyAlignment="1">
      <alignment horizontal="center" vertical="center"/>
    </xf>
    <xf numFmtId="0" fontId="4" fillId="0" borderId="119" xfId="0" applyFont="1" applyFill="1" applyBorder="1" applyAlignment="1">
      <alignment horizontal="center" vertical="center"/>
    </xf>
    <xf numFmtId="0" fontId="4" fillId="0" borderId="120" xfId="0" applyFont="1" applyBorder="1" applyAlignment="1">
      <alignment horizontal="center"/>
    </xf>
    <xf numFmtId="0" fontId="4" fillId="0" borderId="121" xfId="0" applyFont="1" applyFill="1" applyBorder="1" applyAlignment="1">
      <alignment horizontal="center" vertical="center"/>
    </xf>
    <xf numFmtId="0" fontId="10" fillId="0" borderId="122" xfId="0" applyFont="1" applyFill="1" applyBorder="1" applyAlignment="1">
      <alignment horizontal="center" vertical="center"/>
    </xf>
    <xf numFmtId="0" fontId="10" fillId="0" borderId="119" xfId="0" applyFont="1" applyFill="1" applyBorder="1" applyAlignment="1">
      <alignment horizontal="center" vertical="center"/>
    </xf>
    <xf numFmtId="0" fontId="10" fillId="0" borderId="120" xfId="0" applyFont="1" applyFill="1" applyBorder="1" applyAlignment="1">
      <alignment horizontal="center" vertical="center"/>
    </xf>
    <xf numFmtId="177" fontId="10" fillId="0" borderId="14" xfId="0" applyNumberFormat="1" applyFont="1" applyBorder="1" applyAlignment="1">
      <alignment vertical="center"/>
    </xf>
    <xf numFmtId="177" fontId="10" fillId="0" borderId="123" xfId="0" applyNumberFormat="1" applyFont="1" applyBorder="1" applyAlignment="1">
      <alignment horizontal="right" vertical="center"/>
    </xf>
    <xf numFmtId="0" fontId="10" fillId="0" borderId="124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9" fontId="10" fillId="12" borderId="125" xfId="1" applyNumberFormat="1" applyFont="1" applyFill="1" applyBorder="1" applyAlignment="1">
      <alignment horizontal="center" vertical="center"/>
    </xf>
    <xf numFmtId="9" fontId="10" fillId="12" borderId="89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left"/>
    </xf>
    <xf numFmtId="0" fontId="10" fillId="0" borderId="0" xfId="0" applyFont="1" applyAlignment="1"/>
    <xf numFmtId="177" fontId="17" fillId="0" borderId="0" xfId="0" applyNumberFormat="1" applyFont="1" applyAlignment="1">
      <alignment horizontal="left"/>
    </xf>
    <xf numFmtId="0" fontId="35" fillId="0" borderId="0" xfId="0" applyFont="1" applyAlignment="1"/>
    <xf numFmtId="177" fontId="23" fillId="0" borderId="0" xfId="0" applyNumberFormat="1" applyFont="1" applyAlignment="1"/>
    <xf numFmtId="0" fontId="10" fillId="0" borderId="118" xfId="0" applyFont="1" applyFill="1" applyBorder="1" applyAlignment="1">
      <alignment horizontal="center" vertical="center"/>
    </xf>
    <xf numFmtId="9" fontId="10" fillId="2" borderId="62" xfId="1" applyFont="1" applyFill="1" applyBorder="1" applyAlignment="1">
      <alignment horizontal="center" vertical="center"/>
    </xf>
    <xf numFmtId="9" fontId="10" fillId="2" borderId="91" xfId="1" applyFont="1" applyFill="1" applyBorder="1" applyAlignment="1">
      <alignment horizontal="center" vertical="center"/>
    </xf>
    <xf numFmtId="9" fontId="10" fillId="0" borderId="0" xfId="1" applyFont="1" applyAlignment="1">
      <alignment horizontal="center" vertical="center"/>
    </xf>
    <xf numFmtId="0" fontId="24" fillId="0" borderId="14" xfId="0" applyFont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121" xfId="0" applyFont="1" applyFill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25" fillId="0" borderId="0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9" fontId="10" fillId="2" borderId="101" xfId="1" applyFont="1" applyFill="1" applyBorder="1" applyAlignment="1">
      <alignment horizontal="center" vertical="center"/>
    </xf>
    <xf numFmtId="9" fontId="10" fillId="0" borderId="126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36" fillId="0" borderId="0" xfId="0" applyFont="1" applyFill="1" applyBorder="1" applyAlignment="1"/>
    <xf numFmtId="0" fontId="24" fillId="0" borderId="0" xfId="0" applyFont="1" applyFill="1" applyBorder="1" applyAlignment="1"/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/>
    <xf numFmtId="0" fontId="10" fillId="9" borderId="46" xfId="0" quotePrefix="1" applyFont="1" applyFill="1" applyBorder="1" applyAlignment="1">
      <alignment horizontal="center" vertical="center"/>
    </xf>
    <xf numFmtId="0" fontId="10" fillId="9" borderId="95" xfId="0" quotePrefix="1" applyFont="1" applyFill="1" applyBorder="1" applyAlignment="1">
      <alignment horizontal="center" vertical="center"/>
    </xf>
    <xf numFmtId="0" fontId="10" fillId="9" borderId="23" xfId="0" quotePrefix="1" applyFont="1" applyFill="1" applyBorder="1" applyAlignment="1">
      <alignment horizontal="center" vertical="center"/>
    </xf>
    <xf numFmtId="0" fontId="10" fillId="9" borderId="103" xfId="0" quotePrefix="1" applyFont="1" applyFill="1" applyBorder="1" applyAlignment="1">
      <alignment vertical="center"/>
    </xf>
    <xf numFmtId="0" fontId="29" fillId="2" borderId="109" xfId="0" applyFont="1" applyFill="1" applyBorder="1" applyAlignment="1">
      <alignment horizontal="center" vertical="center" textRotation="255" wrapText="1"/>
    </xf>
    <xf numFmtId="0" fontId="29" fillId="2" borderId="46" xfId="0" applyFont="1" applyFill="1" applyBorder="1" applyAlignment="1">
      <alignment horizontal="center" vertical="center" textRotation="255" wrapText="1"/>
    </xf>
    <xf numFmtId="0" fontId="29" fillId="2" borderId="93" xfId="0" applyFont="1" applyFill="1" applyBorder="1" applyAlignment="1">
      <alignment horizontal="center" vertical="center" textRotation="255" wrapText="1"/>
    </xf>
    <xf numFmtId="0" fontId="29" fillId="2" borderId="47" xfId="0" applyFont="1" applyFill="1" applyBorder="1" applyAlignment="1">
      <alignment horizontal="center" vertical="center" textRotation="255" wrapText="1"/>
    </xf>
    <xf numFmtId="0" fontId="18" fillId="0" borderId="75" xfId="0" applyFont="1" applyBorder="1" applyAlignment="1">
      <alignment horizontal="center" vertical="center" textRotation="255" wrapText="1"/>
    </xf>
    <xf numFmtId="0" fontId="18" fillId="0" borderId="107" xfId="0" applyFont="1" applyBorder="1" applyAlignment="1">
      <alignment horizontal="center" vertical="center" textRotation="255" wrapText="1"/>
    </xf>
    <xf numFmtId="177" fontId="28" fillId="0" borderId="0" xfId="0" applyNumberFormat="1" applyFont="1" applyAlignment="1">
      <alignment horizontal="center" vertical="center"/>
    </xf>
    <xf numFmtId="0" fontId="30" fillId="12" borderId="26" xfId="0" applyFont="1" applyFill="1" applyBorder="1" applyAlignment="1">
      <alignment horizontal="center" vertical="center"/>
    </xf>
    <xf numFmtId="0" fontId="30" fillId="12" borderId="44" xfId="0" applyFont="1" applyFill="1" applyBorder="1" applyAlignment="1">
      <alignment horizontal="center" vertical="center"/>
    </xf>
    <xf numFmtId="0" fontId="30" fillId="1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textRotation="255" shrinkToFit="1"/>
    </xf>
    <xf numFmtId="0" fontId="29" fillId="2" borderId="12" xfId="0" applyFont="1" applyFill="1" applyBorder="1" applyAlignment="1">
      <alignment horizontal="center" vertical="center" textRotation="255" shrinkToFit="1"/>
    </xf>
    <xf numFmtId="0" fontId="31" fillId="2" borderId="109" xfId="0" applyFont="1" applyFill="1" applyBorder="1" applyAlignment="1">
      <alignment horizontal="center" vertical="center" textRotation="255" shrinkToFit="1"/>
    </xf>
    <xf numFmtId="0" fontId="31" fillId="2" borderId="46" xfId="0" applyFont="1" applyFill="1" applyBorder="1" applyAlignment="1">
      <alignment horizontal="center" vertical="center" textRotation="255" shrinkToFit="1"/>
    </xf>
    <xf numFmtId="0" fontId="31" fillId="2" borderId="109" xfId="0" applyFont="1" applyFill="1" applyBorder="1" applyAlignment="1">
      <alignment horizontal="center" vertical="center" textRotation="255" wrapText="1"/>
    </xf>
    <xf numFmtId="0" fontId="31" fillId="2" borderId="46" xfId="0" applyFont="1" applyFill="1" applyBorder="1" applyAlignment="1">
      <alignment horizontal="center" vertical="center" textRotation="255" wrapText="1"/>
    </xf>
    <xf numFmtId="177" fontId="4" fillId="0" borderId="57" xfId="0" applyNumberFormat="1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distributed"/>
    </xf>
    <xf numFmtId="177" fontId="18" fillId="0" borderId="12" xfId="0" applyNumberFormat="1" applyFont="1" applyBorder="1" applyAlignment="1">
      <alignment horizontal="center" vertical="distributed"/>
    </xf>
    <xf numFmtId="0" fontId="18" fillId="0" borderId="109" xfId="0" applyFont="1" applyBorder="1" applyAlignment="1">
      <alignment horizontal="center" vertical="distributed" wrapText="1"/>
    </xf>
    <xf numFmtId="0" fontId="18" fillId="0" borderId="46" xfId="0" applyFont="1" applyBorder="1" applyAlignment="1">
      <alignment horizontal="center" vertical="distributed" wrapText="1"/>
    </xf>
    <xf numFmtId="0" fontId="29" fillId="0" borderId="93" xfId="0" applyFont="1" applyBorder="1" applyAlignment="1">
      <alignment horizontal="center" vertical="center" textRotation="255" wrapText="1"/>
    </xf>
    <xf numFmtId="0" fontId="29" fillId="0" borderId="47" xfId="0" applyFont="1" applyBorder="1" applyAlignment="1">
      <alignment horizontal="center" vertical="center" textRotation="255" wrapText="1"/>
    </xf>
    <xf numFmtId="0" fontId="18" fillId="0" borderId="75" xfId="0" applyFont="1" applyBorder="1" applyAlignment="1">
      <alignment horizontal="center" vertical="center" textRotation="255"/>
    </xf>
    <xf numFmtId="0" fontId="18" fillId="0" borderId="107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 shrinkToFit="1"/>
    </xf>
    <xf numFmtId="0" fontId="10" fillId="0" borderId="58" xfId="0" applyFont="1" applyFill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horizontal="center" vertical="center"/>
    </xf>
    <xf numFmtId="177" fontId="2" fillId="6" borderId="26" xfId="0" applyNumberFormat="1" applyFont="1" applyFill="1" applyBorder="1" applyAlignment="1">
      <alignment horizontal="center" vertical="center"/>
    </xf>
    <xf numFmtId="177" fontId="2" fillId="6" borderId="44" xfId="0" applyNumberFormat="1" applyFont="1" applyFill="1" applyBorder="1" applyAlignment="1">
      <alignment horizontal="center" vertical="center"/>
    </xf>
    <xf numFmtId="177" fontId="2" fillId="6" borderId="45" xfId="0" applyNumberFormat="1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4" xfId="2" xr:uid="{00000000-0005-0000-0000-000002000000}"/>
    <cellStyle name="標準 5" xfId="3" xr:uid="{00000000-0005-0000-0000-000003000000}"/>
  </cellStyles>
  <dxfs count="0"/>
  <tableStyles count="0" defaultTableStyle="TableStyleMedium2" defaultPivotStyle="PivotStyleLight16"/>
  <colors>
    <mruColors>
      <color rgb="FFD2D2D2"/>
      <color rgb="FF889DEF"/>
      <color rgb="FFA4B4F3"/>
      <color rgb="FFFFFD4F"/>
      <color rgb="FFFFFF99"/>
      <color rgb="FFFFAFAF"/>
      <color rgb="FF89F961"/>
      <color rgb="FFFFD7D7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="1" baseline="0"/>
              <a:t>相談内容</a:t>
            </a:r>
          </a:p>
        </c:rich>
      </c:tx>
      <c:layout>
        <c:manualLayout>
          <c:xMode val="edge"/>
          <c:yMode val="edge"/>
          <c:x val="0.4258753820156041"/>
          <c:y val="2.3971731613892707E-2"/>
        </c:manualLayout>
      </c:layout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857294328275322E-2"/>
          <c:y val="0.13109013379725304"/>
          <c:w val="0.81674214149931901"/>
          <c:h val="0.55048333223972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200" b="1" i="0" u="none" strike="noStrike" kern="1200" baseline="0">
                    <a:solidFill>
                      <a:srgbClr val="000000"/>
                    </a:solidFill>
                    <a:latin typeface="ＭＳ Ｐゴシック" panose="020B0600070205080204" charset="-128"/>
                    <a:ea typeface="ＭＳ Ｐゴシック" panose="020B0600070205080204" charset="-128"/>
                    <a:cs typeface="ＭＳ Ｐゴシック" panose="020B0600070205080204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相談会集計!$I$2:$T$3</c:f>
              <c:strCache>
                <c:ptCount val="12"/>
                <c:pt idx="0">
                  <c:v>パソコンの基礎</c:v>
                </c:pt>
                <c:pt idx="1">
                  <c:v>デスクトップ整理</c:v>
                </c:pt>
                <c:pt idx="2">
                  <c:v>セキュリティ</c:v>
                </c:pt>
                <c:pt idx="3">
                  <c:v>ワード</c:v>
                </c:pt>
                <c:pt idx="4">
                  <c:v>エクセル</c:v>
                </c:pt>
                <c:pt idx="5">
                  <c:v>インターネット</c:v>
                </c:pt>
                <c:pt idx="6">
                  <c:v>Ｅメール</c:v>
                </c:pt>
                <c:pt idx="7">
                  <c:v>はがき</c:v>
                </c:pt>
                <c:pt idx="8">
                  <c:v>映像・音楽メディア</c:v>
                </c:pt>
                <c:pt idx="9">
                  <c:v>周辺接続機器</c:v>
                </c:pt>
                <c:pt idx="10">
                  <c:v>デジカメ</c:v>
                </c:pt>
                <c:pt idx="11">
                  <c:v>その他</c:v>
                </c:pt>
              </c:strCache>
            </c:strRef>
          </c:cat>
          <c:val>
            <c:numRef>
              <c:f>相談会集計!$I$78:$T$78</c:f>
              <c:numCache>
                <c:formatCode>General</c:formatCode>
                <c:ptCount val="12"/>
                <c:pt idx="0">
                  <c:v>28</c:v>
                </c:pt>
                <c:pt idx="1">
                  <c:v>11</c:v>
                </c:pt>
                <c:pt idx="2">
                  <c:v>5</c:v>
                </c:pt>
                <c:pt idx="3">
                  <c:v>31</c:v>
                </c:pt>
                <c:pt idx="4">
                  <c:v>24</c:v>
                </c:pt>
                <c:pt idx="5">
                  <c:v>69</c:v>
                </c:pt>
                <c:pt idx="6">
                  <c:v>17</c:v>
                </c:pt>
                <c:pt idx="7">
                  <c:v>5</c:v>
                </c:pt>
                <c:pt idx="8">
                  <c:v>13</c:v>
                </c:pt>
                <c:pt idx="9">
                  <c:v>10</c:v>
                </c:pt>
                <c:pt idx="10">
                  <c:v>12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4-4522-B499-D9BB19BED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66400"/>
        <c:axId val="36967936"/>
      </c:barChart>
      <c:catAx>
        <c:axId val="36966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eaVert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36967936"/>
        <c:crosses val="autoZero"/>
        <c:auto val="1"/>
        <c:lblAlgn val="ctr"/>
        <c:lblOffset val="100"/>
        <c:tickLblSkip val="1"/>
        <c:noMultiLvlLbl val="0"/>
      </c:catAx>
      <c:valAx>
        <c:axId val="369679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ja-JP" sz="1000" b="1" i="0" u="none" strike="noStrike" kern="1200" baseline="0">
                    <a:solidFill>
                      <a:srgbClr val="000000"/>
                    </a:solidFill>
                    <a:latin typeface="ＭＳ Ｐゴシック" panose="020B0600070205080204" charset="-128"/>
                    <a:ea typeface="ＭＳ Ｐゴシック" panose="020B0600070205080204" charset="-128"/>
                    <a:cs typeface="ＭＳ Ｐゴシック" panose="020B0600070205080204" charset="-128"/>
                  </a:defRPr>
                </a:pPr>
                <a:r>
                  <a:rPr lang="ja-JP" altLang="en-US" b="1"/>
                  <a:t>件数</a:t>
                </a:r>
              </a:p>
            </c:rich>
          </c:tx>
          <c:layout>
            <c:manualLayout>
              <c:xMode val="edge"/>
              <c:yMode val="edge"/>
              <c:x val="4.6972826001540215E-2"/>
              <c:y val="4.32850837994933E-2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36966400"/>
        <c:crosses val="autoZero"/>
        <c:crossBetween val="between"/>
      </c:valAx>
      <c:spPr>
        <a:solidFill>
          <a:srgbClr val="C0C0C0">
            <a:alpha val="50000"/>
          </a:srgb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1200" b="1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参加者比較</a:t>
            </a:r>
          </a:p>
        </c:rich>
      </c:tx>
      <c:layout>
        <c:manualLayout>
          <c:xMode val="edge"/>
          <c:yMode val="edge"/>
          <c:x val="0.37236865356855209"/>
          <c:y val="4.718996746046080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132038362590303"/>
          <c:y val="0.18147254597041901"/>
          <c:w val="0.70839932575059106"/>
          <c:h val="0.712786537276061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ja-JP" sz="1100" b="1" i="0" u="none" strike="noStrike" kern="1200" baseline="0">
                    <a:solidFill>
                      <a:srgbClr val="000000"/>
                    </a:solidFill>
                    <a:latin typeface="ＭＳ Ｐゴシック" panose="020B0600070205080204" charset="-128"/>
                    <a:ea typeface="ＭＳ Ｐゴシック" panose="020B0600070205080204" charset="-128"/>
                    <a:cs typeface="ＭＳ Ｐゴシック" panose="020B0600070205080204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相談会集計!$F$3:$G$3</c:f>
              <c:strCache>
                <c:ptCount val="2"/>
                <c:pt idx="0">
                  <c:v>初めて</c:v>
                </c:pt>
                <c:pt idx="1">
                  <c:v>再来訪</c:v>
                </c:pt>
              </c:strCache>
            </c:strRef>
          </c:cat>
          <c:val>
            <c:numRef>
              <c:f>相談会集計!$F$78:$G$78</c:f>
              <c:numCache>
                <c:formatCode>General</c:formatCode>
                <c:ptCount val="2"/>
                <c:pt idx="0">
                  <c:v>22</c:v>
                </c:pt>
                <c:pt idx="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B-4114-88A7-D244F7440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08896"/>
        <c:axId val="37010432"/>
      </c:barChart>
      <c:catAx>
        <c:axId val="3700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37010432"/>
        <c:crosses val="autoZero"/>
        <c:auto val="1"/>
        <c:lblAlgn val="ctr"/>
        <c:lblOffset val="100"/>
        <c:tickLblSkip val="1"/>
        <c:noMultiLvlLbl val="0"/>
      </c:catAx>
      <c:valAx>
        <c:axId val="370104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37008896"/>
        <c:crosses val="autoZero"/>
        <c:crossBetween val="between"/>
      </c:valAx>
      <c:spPr>
        <a:solidFill>
          <a:srgbClr val="C0C0C0">
            <a:alpha val="50000"/>
          </a:srgb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相談者・男女構成</a:t>
            </a:r>
          </a:p>
        </c:rich>
      </c:tx>
      <c:layout>
        <c:manualLayout>
          <c:xMode val="edge"/>
          <c:yMode val="edge"/>
          <c:x val="0.21437013679099604"/>
          <c:y val="3.4228115622355011E-2"/>
        </c:manualLayout>
      </c:layout>
      <c:overlay val="0"/>
      <c:spPr>
        <a:solidFill>
          <a:srgbClr val="FBC8C8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4629921259842508"/>
          <c:y val="0.15065834508437104"/>
          <c:w val="0.601256467941507"/>
          <c:h val="0.7408892362719371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1" i="0" u="none" strike="noStrike" kern="1200" baseline="0">
                    <a:solidFill>
                      <a:srgbClr val="FF0000"/>
                    </a:solidFill>
                    <a:latin typeface="+mn-ea"/>
                    <a:ea typeface="+mn-ea"/>
                    <a:cs typeface="ＭＳ Ｐゴシック" panose="020B0600070205080204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相談会属性!$F$3:$G$3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相談会属性!$F$77:$G$77</c:f>
              <c:numCache>
                <c:formatCode>0%</c:formatCode>
                <c:ptCount val="2"/>
                <c:pt idx="0">
                  <c:v>0.45751633986928103</c:v>
                </c:pt>
                <c:pt idx="1">
                  <c:v>0.54248366013071891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C-4608-8497-26C50D8D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42912"/>
        <c:axId val="37144448"/>
      </c:barChart>
      <c:catAx>
        <c:axId val="3714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37144448"/>
        <c:crosses val="autoZero"/>
        <c:auto val="1"/>
        <c:lblAlgn val="ctr"/>
        <c:lblOffset val="100"/>
        <c:tickLblSkip val="1"/>
        <c:noMultiLvlLbl val="0"/>
      </c:catAx>
      <c:valAx>
        <c:axId val="3714444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9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37142912"/>
        <c:crosses val="autoZero"/>
        <c:crossBetween val="between"/>
        <c:minorUnit val="0.05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パソコン・</a:t>
            </a:r>
            <a:r>
              <a:rPr lang="en-US" altLang="ja-JP" sz="1200" baseline="0"/>
              <a:t>OS </a:t>
            </a:r>
            <a:r>
              <a:rPr lang="ja-JP" altLang="en-US" sz="1200" baseline="0"/>
              <a:t>構成</a:t>
            </a:r>
          </a:p>
        </c:rich>
      </c:tx>
      <c:layout>
        <c:manualLayout>
          <c:xMode val="edge"/>
          <c:yMode val="edge"/>
          <c:x val="0.34150470912279207"/>
          <c:y val="4.8443127777344719E-2"/>
        </c:manualLayout>
      </c:layout>
      <c:overlay val="0"/>
      <c:spPr>
        <a:solidFill>
          <a:srgbClr val="FFFE7D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717640288489802"/>
          <c:y val="0.16113532169498598"/>
          <c:w val="0.73686966576681201"/>
          <c:h val="0.687571815127344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1" i="0" u="none" strike="noStrike" kern="1200" baseline="0">
                    <a:solidFill>
                      <a:srgbClr val="FF0000"/>
                    </a:solidFill>
                    <a:latin typeface="+mn-ea"/>
                    <a:ea typeface="+mn-ea"/>
                    <a:cs typeface="ＭＳ Ｐゴシック" panose="020B0600070205080204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相談会属性!$O$3:$U$3</c:f>
              <c:strCache>
                <c:ptCount val="7"/>
                <c:pt idx="0">
                  <c:v>ＸＰ</c:v>
                </c:pt>
                <c:pt idx="1">
                  <c:v>VISTA</c:v>
                </c:pt>
                <c:pt idx="2">
                  <c:v>Win 7</c:v>
                </c:pt>
                <c:pt idx="3">
                  <c:v>Win 8</c:v>
                </c:pt>
                <c:pt idx="4">
                  <c:v>Win 10</c:v>
                </c:pt>
                <c:pt idx="5">
                  <c:v>Win 11</c:v>
                </c:pt>
                <c:pt idx="6">
                  <c:v>Mobile</c:v>
                </c:pt>
              </c:strCache>
            </c:strRef>
          </c:cat>
          <c:val>
            <c:numRef>
              <c:f>相談会属性!$O$77:$U$77</c:f>
              <c:numCache>
                <c:formatCode>0%</c:formatCode>
                <c:ptCount val="7"/>
                <c:pt idx="0">
                  <c:v>6.4935064935064939E-3</c:v>
                </c:pt>
                <c:pt idx="1">
                  <c:v>1.948051948051948E-2</c:v>
                </c:pt>
                <c:pt idx="2">
                  <c:v>0.14935064935064934</c:v>
                </c:pt>
                <c:pt idx="3">
                  <c:v>5.844155844155844E-2</c:v>
                </c:pt>
                <c:pt idx="4">
                  <c:v>0.74675324675324672</c:v>
                </c:pt>
                <c:pt idx="5">
                  <c:v>0</c:v>
                </c:pt>
                <c:pt idx="6">
                  <c:v>1.948051948051948E-2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2-4A00-9190-BCD585BB2AA7}"/>
            </c:ext>
          </c:extLst>
        </c:ser>
        <c:ser>
          <c:idx val="0"/>
          <c:order val="1"/>
          <c:invertIfNegative val="0"/>
          <c:cat>
            <c:strRef>
              <c:f>相談会属性!$O$3:$U$3</c:f>
              <c:strCache>
                <c:ptCount val="7"/>
                <c:pt idx="0">
                  <c:v>ＸＰ</c:v>
                </c:pt>
                <c:pt idx="1">
                  <c:v>VISTA</c:v>
                </c:pt>
                <c:pt idx="2">
                  <c:v>Win 7</c:v>
                </c:pt>
                <c:pt idx="3">
                  <c:v>Win 8</c:v>
                </c:pt>
                <c:pt idx="4">
                  <c:v>Win 10</c:v>
                </c:pt>
                <c:pt idx="5">
                  <c:v>Win 11</c:v>
                </c:pt>
                <c:pt idx="6">
                  <c:v>Mobile</c:v>
                </c:pt>
              </c:strCache>
            </c:strRef>
          </c:cat>
          <c:val>
            <c:numRef>
              <c:f>相談会属性!$O$78:$U$78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AD2-4A00-9190-BCD585BB2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50624"/>
        <c:axId val="37060608"/>
      </c:barChart>
      <c:catAx>
        <c:axId val="37050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1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37060608"/>
        <c:crosses val="autoZero"/>
        <c:auto val="1"/>
        <c:lblAlgn val="ctr"/>
        <c:lblOffset val="100"/>
        <c:tickLblSkip val="1"/>
        <c:noMultiLvlLbl val="0"/>
      </c:catAx>
      <c:valAx>
        <c:axId val="370606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9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37050624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相談者・年齢構成</a:t>
            </a:r>
          </a:p>
        </c:rich>
      </c:tx>
      <c:layout>
        <c:manualLayout>
          <c:xMode val="edge"/>
          <c:yMode val="edge"/>
          <c:x val="0.28833087937178609"/>
          <c:y val="3.2787981069829192E-2"/>
        </c:manualLayout>
      </c:layout>
      <c:overlay val="0"/>
      <c:spPr>
        <a:solidFill>
          <a:srgbClr val="D6FDD6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396411925661302"/>
          <c:y val="0.14468792479930201"/>
          <c:w val="0.73363401307036413"/>
          <c:h val="0.68757181512734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1" i="0" u="none" strike="noStrike" kern="1200" baseline="0">
                    <a:solidFill>
                      <a:srgbClr val="FF0000"/>
                    </a:solidFill>
                    <a:latin typeface="+mn-ea"/>
                    <a:ea typeface="+mn-ea"/>
                    <a:cs typeface="ＭＳ Ｐゴシック" panose="020B0600070205080204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相談会属性!$H$3:$L$3</c:f>
              <c:strCache>
                <c:ptCount val="5"/>
                <c:pt idx="0">
                  <c:v>～49</c:v>
                </c:pt>
                <c:pt idx="1">
                  <c:v>50～</c:v>
                </c:pt>
                <c:pt idx="2">
                  <c:v>60～</c:v>
                </c:pt>
                <c:pt idx="3">
                  <c:v>70～</c:v>
                </c:pt>
                <c:pt idx="4">
                  <c:v>80～</c:v>
                </c:pt>
              </c:strCache>
            </c:strRef>
          </c:cat>
          <c:val>
            <c:numRef>
              <c:f>相談会属性!$H$77:$L$77</c:f>
              <c:numCache>
                <c:formatCode>0%</c:formatCode>
                <c:ptCount val="5"/>
                <c:pt idx="0">
                  <c:v>3.9215686274509803E-2</c:v>
                </c:pt>
                <c:pt idx="1">
                  <c:v>2.6143790849673203E-2</c:v>
                </c:pt>
                <c:pt idx="2">
                  <c:v>0.34640522875816993</c:v>
                </c:pt>
                <c:pt idx="3">
                  <c:v>0.52941176470588236</c:v>
                </c:pt>
                <c:pt idx="4">
                  <c:v>5.2287581699346407E-2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0-481C-9084-D5CDA9FF7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76352"/>
        <c:axId val="110240896"/>
      </c:barChart>
      <c:catAx>
        <c:axId val="3707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1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110240896"/>
        <c:crosses val="autoZero"/>
        <c:auto val="1"/>
        <c:lblAlgn val="ctr"/>
        <c:lblOffset val="100"/>
        <c:tickLblSkip val="1"/>
        <c:noMultiLvlLbl val="0"/>
      </c:catAx>
      <c:valAx>
        <c:axId val="110240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9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37076352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参加人数推移</a:t>
            </a:r>
          </a:p>
        </c:rich>
      </c:tx>
      <c:layout>
        <c:manualLayout>
          <c:xMode val="edge"/>
          <c:yMode val="edge"/>
          <c:x val="0.31771655251828956"/>
          <c:y val="6.2968584471224762E-2"/>
        </c:manualLayout>
      </c:layout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9197267292912168E-2"/>
          <c:y val="5.1317375581195097E-2"/>
          <c:w val="0.7611101622544848"/>
          <c:h val="0.79700361632512695"/>
        </c:manualLayout>
      </c:layout>
      <c:lineChart>
        <c:grouping val="standard"/>
        <c:varyColors val="0"/>
        <c:ser>
          <c:idx val="1"/>
          <c:order val="0"/>
          <c:tx>
            <c:strRef>
              <c:f>相談会属性!$D$114</c:f>
              <c:strCache>
                <c:ptCount val="1"/>
                <c:pt idx="0">
                  <c:v>A・東館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0685096624690083E-2"/>
                  <c:y val="3.3474320241691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B5-4F86-9782-F5A170B819B7}"/>
                </c:ext>
              </c:extLst>
            </c:dLbl>
            <c:dLbl>
              <c:idx val="4"/>
              <c:layout>
                <c:manualLayout>
                  <c:x val="-1.9969444117992813E-2"/>
                  <c:y val="3.8308157099697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B5-4F86-9782-F5A170B819B7}"/>
                </c:ext>
              </c:extLst>
            </c:dLbl>
            <c:dLbl>
              <c:idx val="9"/>
              <c:layout>
                <c:manualLayout>
                  <c:x val="-1.2315406613208941E-2"/>
                  <c:y val="-2.4531722054380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5-4F86-9782-F5A170B819B7}"/>
                </c:ext>
              </c:extLst>
            </c:dLbl>
            <c:dLbl>
              <c:idx val="10"/>
              <c:layout>
                <c:manualLayout>
                  <c:x val="-3.4787901799302615E-3"/>
                  <c:y val="-1.7280966767371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5-4F86-9782-F5A170B81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相談会属性!$E$113:$P$113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相談会属性!$E$114:$P$114</c:f>
              <c:numCache>
                <c:formatCode>General</c:formatCode>
                <c:ptCount val="12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7-47BD-A391-D2C331BD3F55}"/>
            </c:ext>
          </c:extLst>
        </c:ser>
        <c:ser>
          <c:idx val="0"/>
          <c:order val="1"/>
          <c:tx>
            <c:strRef>
              <c:f>相談会属性!$D$115</c:f>
              <c:strCache>
                <c:ptCount val="1"/>
                <c:pt idx="0">
                  <c:v>C・公民館</c:v>
                </c:pt>
              </c:strCache>
            </c:strRef>
          </c:tx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8786865189497737E-2"/>
                  <c:y val="-3.419939577039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7-4909-A8F1-93186FBA7E96}"/>
                </c:ext>
              </c:extLst>
            </c:dLbl>
            <c:dLbl>
              <c:idx val="7"/>
              <c:layout>
                <c:manualLayout>
                  <c:x val="-1.1132827684714077E-2"/>
                  <c:y val="4.0725075528700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5-4F86-9782-F5A170B819B7}"/>
                </c:ext>
              </c:extLst>
            </c:dLbl>
            <c:dLbl>
              <c:idx val="9"/>
              <c:layout>
                <c:manualLayout>
                  <c:x val="-1.4194442686627432E-2"/>
                  <c:y val="3.5891238670694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5-4F86-9782-F5A170B819B7}"/>
                </c:ext>
              </c:extLst>
            </c:dLbl>
            <c:dLbl>
              <c:idx val="10"/>
              <c:layout>
                <c:manualLayout>
                  <c:x val="-1.7256057688541052E-2"/>
                  <c:y val="3.1057401812688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B5-4F86-9782-F5A170B81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相談会属性!$E$113:$P$113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相談会属性!$E$115:$P$115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7-47BD-A391-D2C331BD3F55}"/>
            </c:ext>
          </c:extLst>
        </c:ser>
        <c:ser>
          <c:idx val="2"/>
          <c:order val="2"/>
          <c:tx>
            <c:strRef>
              <c:f>相談会属性!$D$116</c:f>
              <c:strCache>
                <c:ptCount val="1"/>
                <c:pt idx="0">
                  <c:v>D・北館</c:v>
                </c:pt>
              </c:strCache>
            </c:strRef>
          </c:tx>
          <c:spPr>
            <a:ln w="381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537702161512251E-2"/>
                  <c:y val="-2.9365558912386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B5-4F86-9782-F5A170B819B7}"/>
                </c:ext>
              </c:extLst>
            </c:dLbl>
            <c:dLbl>
              <c:idx val="9"/>
              <c:layout>
                <c:manualLayout>
                  <c:x val="-3.256413269810849E-2"/>
                  <c:y val="9.30513595166157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5-4F86-9782-F5A170B81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相談会属性!$E$113:$P$113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相談会属性!$E$116:$P$116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0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7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B7-47BD-A391-D2C331BD3F55}"/>
            </c:ext>
          </c:extLst>
        </c:ser>
        <c:ser>
          <c:idx val="3"/>
          <c:order val="3"/>
          <c:tx>
            <c:strRef>
              <c:f>相談会属性!$D$117</c:f>
              <c:strCache>
                <c:ptCount val="1"/>
                <c:pt idx="0">
                  <c:v>合計</c:v>
                </c:pt>
              </c:strCache>
            </c:strRef>
          </c:tx>
          <c:spPr>
            <a:ln w="50800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相談会属性!$E$113:$P$113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相談会属性!$E$117:$P$117</c:f>
              <c:numCache>
                <c:formatCode>General</c:formatCode>
                <c:ptCount val="12"/>
                <c:pt idx="0">
                  <c:v>14</c:v>
                </c:pt>
                <c:pt idx="1">
                  <c:v>11</c:v>
                </c:pt>
                <c:pt idx="2">
                  <c:v>13</c:v>
                </c:pt>
                <c:pt idx="3">
                  <c:v>12</c:v>
                </c:pt>
                <c:pt idx="4">
                  <c:v>6</c:v>
                </c:pt>
                <c:pt idx="5">
                  <c:v>0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15</c:v>
                </c:pt>
                <c:pt idx="10">
                  <c:v>11</c:v>
                </c:pt>
                <c:pt idx="1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7-4F80-941F-E5C8A371AA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0700032"/>
        <c:axId val="130701568"/>
      </c:lineChart>
      <c:catAx>
        <c:axId val="130700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130701568"/>
        <c:crosses val="autoZero"/>
        <c:auto val="1"/>
        <c:lblAlgn val="ctr"/>
        <c:lblOffset val="100"/>
        <c:noMultiLvlLbl val="0"/>
      </c:catAx>
      <c:valAx>
        <c:axId val="130701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1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130700032"/>
        <c:crosses val="autoZero"/>
        <c:crossBetween val="between"/>
      </c:valAx>
      <c:spPr>
        <a:solidFill>
          <a:srgbClr val="C0C0C0">
            <a:alpha val="50000"/>
          </a:srgbClr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5969257045260505"/>
          <c:y val="0.16962286895126588"/>
          <c:w val="0.10911395381294528"/>
          <c:h val="0.14990991151506827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ja-JP" sz="1000" b="1" i="0" u="none" strike="noStrike" kern="1200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86</xdr:row>
      <xdr:rowOff>135255</xdr:rowOff>
    </xdr:from>
    <xdr:to>
      <xdr:col>20</xdr:col>
      <xdr:colOff>222885</xdr:colOff>
      <xdr:row>108</xdr:row>
      <xdr:rowOff>103505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444500</xdr:colOff>
      <xdr:row>85</xdr:row>
      <xdr:rowOff>166370</xdr:rowOff>
    </xdr:from>
    <xdr:to>
      <xdr:col>5</xdr:col>
      <xdr:colOff>165735</xdr:colOff>
      <xdr:row>102</xdr:row>
      <xdr:rowOff>43452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181427</xdr:colOff>
      <xdr:row>86</xdr:row>
      <xdr:rowOff>94385</xdr:rowOff>
    </xdr:from>
    <xdr:ext cx="2997201" cy="44242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37235" y="20085050"/>
          <a:ext cx="2997200" cy="442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パソコン相談会全体集計のグラフ</a:t>
          </a:r>
        </a:p>
      </xdr:txBody>
    </xdr:sp>
    <xdr:clientData/>
  </xdr:oneCellAnchor>
  <xdr:oneCellAnchor>
    <xdr:from>
      <xdr:col>2</xdr:col>
      <xdr:colOff>181427</xdr:colOff>
      <xdr:row>86</xdr:row>
      <xdr:rowOff>94385</xdr:rowOff>
    </xdr:from>
    <xdr:ext cx="2997201" cy="44242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7235" y="20085050"/>
          <a:ext cx="2997200" cy="442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パソコン相談会全体集計のグラフ</a:t>
          </a:r>
        </a:p>
      </xdr:txBody>
    </xdr:sp>
    <xdr:clientData/>
  </xdr:oneCellAnchor>
  <xdr:oneCellAnchor>
    <xdr:from>
      <xdr:col>2</xdr:col>
      <xdr:colOff>181427</xdr:colOff>
      <xdr:row>86</xdr:row>
      <xdr:rowOff>94385</xdr:rowOff>
    </xdr:from>
    <xdr:ext cx="2997201" cy="442429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37235" y="20085050"/>
          <a:ext cx="2997200" cy="442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パソコン相談会全体集計のグラフ</a:t>
          </a:r>
        </a:p>
      </xdr:txBody>
    </xdr:sp>
    <xdr:clientData/>
  </xdr:oneCellAnchor>
  <xdr:twoCellAnchor>
    <xdr:from>
      <xdr:col>2</xdr:col>
      <xdr:colOff>289560</xdr:colOff>
      <xdr:row>91</xdr:row>
      <xdr:rowOff>172720</xdr:rowOff>
    </xdr:from>
    <xdr:to>
      <xdr:col>5</xdr:col>
      <xdr:colOff>299720</xdr:colOff>
      <xdr:row>108</xdr:row>
      <xdr:rowOff>276860</xdr:rowOff>
    </xdr:to>
    <xdr:graphicFrame macro="">
      <xdr:nvGraphicFramePr>
        <xdr:cNvPr id="14" name="Chart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163195</xdr:colOff>
      <xdr:row>91</xdr:row>
      <xdr:rowOff>171450</xdr:rowOff>
    </xdr:from>
    <xdr:to>
      <xdr:col>20</xdr:col>
      <xdr:colOff>376555</xdr:colOff>
      <xdr:row>108</xdr:row>
      <xdr:rowOff>171450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530860</xdr:colOff>
      <xdr:row>91</xdr:row>
      <xdr:rowOff>161925</xdr:rowOff>
    </xdr:from>
    <xdr:to>
      <xdr:col>12</xdr:col>
      <xdr:colOff>8890</xdr:colOff>
      <xdr:row>109</xdr:row>
      <xdr:rowOff>19685</xdr:rowOff>
    </xdr:to>
    <xdr:graphicFrame macro="">
      <xdr:nvGraphicFramePr>
        <xdr:cNvPr id="16" name="Chart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</xdr:col>
      <xdr:colOff>181427</xdr:colOff>
      <xdr:row>86</xdr:row>
      <xdr:rowOff>94385</xdr:rowOff>
    </xdr:from>
    <xdr:ext cx="2997201" cy="442429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37235" y="20085050"/>
          <a:ext cx="2997200" cy="4425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パソコン相談会全体集計のグラフ</a:t>
          </a:r>
        </a:p>
      </xdr:txBody>
    </xdr:sp>
    <xdr:clientData/>
  </xdr:oneCellAnchor>
  <xdr:twoCellAnchor>
    <xdr:from>
      <xdr:col>2</xdr:col>
      <xdr:colOff>809627</xdr:colOff>
      <xdr:row>118</xdr:row>
      <xdr:rowOff>35719</xdr:rowOff>
    </xdr:from>
    <xdr:to>
      <xdr:col>19</xdr:col>
      <xdr:colOff>285750</xdr:colOff>
      <xdr:row>141</xdr:row>
      <xdr:rowOff>220723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AFAF"/>
  </sheetPr>
  <dimension ref="A1:EC87"/>
  <sheetViews>
    <sheetView tabSelected="1" zoomScale="80" zoomScaleNormal="80" workbookViewId="0">
      <pane xSplit="3" ySplit="3" topLeftCell="D66" activePane="bottomRight" state="frozen"/>
      <selection pane="topRight"/>
      <selection pane="bottomLeft"/>
      <selection pane="bottomRight" activeCell="V91" sqref="V91"/>
    </sheetView>
  </sheetViews>
  <sheetFormatPr defaultColWidth="9" defaultRowHeight="21" customHeight="1" x14ac:dyDescent="0.2"/>
  <cols>
    <col min="1" max="1" width="3.69921875" style="345" customWidth="1"/>
    <col min="2" max="2" width="11.59765625" style="346" customWidth="1"/>
    <col min="3" max="3" width="10.59765625" style="347" customWidth="1"/>
    <col min="4" max="5" width="5" style="347" customWidth="1"/>
    <col min="6" max="6" width="8.09765625" style="347" customWidth="1"/>
    <col min="7" max="7" width="7.5" style="347" customWidth="1"/>
    <col min="8" max="8" width="6.69921875" style="347" customWidth="1"/>
    <col min="9" max="20" width="6.09765625" style="347" customWidth="1"/>
    <col min="21" max="21" width="5" style="347" customWidth="1"/>
    <col min="22" max="22" width="6.3984375" style="348" customWidth="1"/>
    <col min="23" max="23" width="5.8984375" style="349" customWidth="1"/>
    <col min="24" max="24" width="2.69921875" style="350" customWidth="1"/>
    <col min="25" max="25" width="7.3984375" style="351" customWidth="1"/>
    <col min="26" max="26" width="11.09765625" style="349" customWidth="1"/>
    <col min="27" max="27" width="8.19921875" style="349" customWidth="1"/>
    <col min="28" max="28" width="7.8984375" style="349" customWidth="1"/>
    <col min="29" max="29" width="8.3984375" style="349" customWidth="1"/>
    <col min="30" max="40" width="5.8984375" style="352" customWidth="1"/>
    <col min="41" max="136" width="5.8984375" style="347" customWidth="1"/>
    <col min="137" max="16384" width="9" style="347"/>
  </cols>
  <sheetData>
    <row r="1" spans="1:133" ht="40.200000000000003" customHeight="1" x14ac:dyDescent="0.2">
      <c r="B1" s="491" t="s">
        <v>0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</row>
    <row r="2" spans="1:133" s="344" customFormat="1" ht="67.95" customHeight="1" x14ac:dyDescent="0.45">
      <c r="A2" s="353"/>
      <c r="B2" s="503" t="s">
        <v>1</v>
      </c>
      <c r="C2" s="505" t="s">
        <v>2</v>
      </c>
      <c r="D2" s="507" t="s">
        <v>3</v>
      </c>
      <c r="E2" s="509" t="s">
        <v>4</v>
      </c>
      <c r="F2" s="492" t="s">
        <v>5</v>
      </c>
      <c r="G2" s="493"/>
      <c r="H2" s="494"/>
      <c r="I2" s="495" t="s">
        <v>6</v>
      </c>
      <c r="J2" s="497" t="s">
        <v>7</v>
      </c>
      <c r="K2" s="485" t="s">
        <v>8</v>
      </c>
      <c r="L2" s="485" t="s">
        <v>9</v>
      </c>
      <c r="M2" s="485" t="s">
        <v>10</v>
      </c>
      <c r="N2" s="485" t="s">
        <v>11</v>
      </c>
      <c r="O2" s="485" t="s">
        <v>12</v>
      </c>
      <c r="P2" s="485" t="s">
        <v>13</v>
      </c>
      <c r="Q2" s="499" t="s">
        <v>14</v>
      </c>
      <c r="R2" s="485" t="s">
        <v>15</v>
      </c>
      <c r="S2" s="485" t="s">
        <v>16</v>
      </c>
      <c r="T2" s="487" t="s">
        <v>17</v>
      </c>
      <c r="U2" s="489" t="s">
        <v>18</v>
      </c>
      <c r="V2" s="410"/>
      <c r="W2" s="411"/>
      <c r="X2" s="412"/>
      <c r="Y2" s="415"/>
      <c r="Z2" s="411"/>
      <c r="AA2" s="411"/>
      <c r="AB2" s="411"/>
      <c r="AC2" s="411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DX2" s="431" t="s">
        <v>19</v>
      </c>
      <c r="DY2" s="431" t="s">
        <v>20</v>
      </c>
      <c r="DZ2" s="431" t="s">
        <v>21</v>
      </c>
      <c r="EA2" s="434" t="s">
        <v>22</v>
      </c>
      <c r="EB2" s="435">
        <v>25</v>
      </c>
      <c r="EC2" s="435">
        <v>2</v>
      </c>
    </row>
    <row r="3" spans="1:133" s="344" customFormat="1" ht="39" customHeight="1" x14ac:dyDescent="0.45">
      <c r="A3" s="353"/>
      <c r="B3" s="504"/>
      <c r="C3" s="506"/>
      <c r="D3" s="508"/>
      <c r="E3" s="510"/>
      <c r="F3" s="354" t="s">
        <v>23</v>
      </c>
      <c r="G3" s="354" t="s">
        <v>24</v>
      </c>
      <c r="H3" s="355" t="s">
        <v>25</v>
      </c>
      <c r="I3" s="496"/>
      <c r="J3" s="498"/>
      <c r="K3" s="486"/>
      <c r="L3" s="486"/>
      <c r="M3" s="486"/>
      <c r="N3" s="486"/>
      <c r="O3" s="486"/>
      <c r="P3" s="486"/>
      <c r="Q3" s="500"/>
      <c r="R3" s="486"/>
      <c r="S3" s="486"/>
      <c r="T3" s="488"/>
      <c r="U3" s="490"/>
      <c r="V3" s="410"/>
      <c r="W3" s="411"/>
      <c r="X3" s="395" t="s">
        <v>26</v>
      </c>
      <c r="Y3" s="415"/>
      <c r="Z3" s="411" t="s">
        <v>27</v>
      </c>
      <c r="AA3" s="411" t="str">
        <f>Z4</f>
        <v>東地区</v>
      </c>
      <c r="AB3" s="411" t="str">
        <f>Z5</f>
        <v>公民館</v>
      </c>
      <c r="AC3" s="411" t="str">
        <f>Z6</f>
        <v>北地区</v>
      </c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DX3" s="431" t="s">
        <v>28</v>
      </c>
      <c r="DY3" s="436" t="s">
        <v>29</v>
      </c>
      <c r="DZ3" s="436" t="s">
        <v>30</v>
      </c>
      <c r="EA3" s="434" t="s">
        <v>31</v>
      </c>
      <c r="EB3" s="434" t="s">
        <v>31</v>
      </c>
      <c r="EC3" s="436" t="s">
        <v>30</v>
      </c>
    </row>
    <row r="4" spans="1:133" s="344" customFormat="1" ht="16.5" customHeight="1" x14ac:dyDescent="0.45">
      <c r="A4" s="99">
        <v>1</v>
      </c>
      <c r="B4" s="356">
        <v>44287</v>
      </c>
      <c r="C4" s="357" t="str">
        <f t="shared" ref="C4:C35" si="0">IFERROR(VLOOKUP(D4,Y$4:Z$6,2)," ")</f>
        <v>北地区</v>
      </c>
      <c r="D4" s="358" t="s">
        <v>32</v>
      </c>
      <c r="E4" s="359">
        <v>5</v>
      </c>
      <c r="F4" s="154">
        <v>0</v>
      </c>
      <c r="G4" s="180">
        <v>1</v>
      </c>
      <c r="H4" s="360">
        <v>1</v>
      </c>
      <c r="I4" s="154">
        <v>1</v>
      </c>
      <c r="J4" s="180">
        <v>0</v>
      </c>
      <c r="K4" s="180">
        <v>0</v>
      </c>
      <c r="L4" s="180">
        <v>0</v>
      </c>
      <c r="M4" s="180">
        <v>0</v>
      </c>
      <c r="N4" s="180">
        <v>1</v>
      </c>
      <c r="O4" s="180">
        <v>0</v>
      </c>
      <c r="P4" s="180">
        <v>0</v>
      </c>
      <c r="Q4" s="180">
        <v>0</v>
      </c>
      <c r="R4" s="180">
        <v>0</v>
      </c>
      <c r="S4" s="180">
        <v>0</v>
      </c>
      <c r="T4" s="155">
        <v>0</v>
      </c>
      <c r="U4" s="413">
        <v>2</v>
      </c>
      <c r="V4" s="414"/>
      <c r="W4" s="411"/>
      <c r="X4" s="415" t="s">
        <v>32</v>
      </c>
      <c r="Y4" s="415" t="s">
        <v>33</v>
      </c>
      <c r="Z4" s="411" t="s">
        <v>34</v>
      </c>
      <c r="AA4" s="411">
        <f t="shared" ref="AA4:AA35" si="1">IF((AND((IF($C4=$AA$3,1,0)),(IF($E4=$Z$3,1,0)))),1,0)</f>
        <v>0</v>
      </c>
      <c r="AB4" s="411">
        <f t="shared" ref="AB4:AB35" si="2">IF((AND((IF($C4=$AB$3,1,0)),(IF($E4=$Z$3,1,0)))),1,0)</f>
        <v>0</v>
      </c>
      <c r="AC4" s="411">
        <f t="shared" ref="AC4:AC35" si="3">IF((AND((IF($C4=$AC$3,1,0)),(IF($E4=$Z$3,1,0)))),1,0)</f>
        <v>0</v>
      </c>
      <c r="AD4" s="430"/>
      <c r="AE4" s="430"/>
      <c r="AF4" s="430"/>
      <c r="AG4" s="430"/>
      <c r="AH4" s="430"/>
      <c r="AI4" s="430"/>
      <c r="AJ4" s="430"/>
      <c r="AK4" s="430"/>
      <c r="AL4" s="430"/>
      <c r="AM4" s="430"/>
      <c r="AN4" s="430"/>
      <c r="DX4" s="431" t="s">
        <v>32</v>
      </c>
      <c r="DY4" s="431" t="s">
        <v>35</v>
      </c>
      <c r="DZ4" s="431" t="s">
        <v>33</v>
      </c>
      <c r="EA4" s="434" t="s">
        <v>36</v>
      </c>
      <c r="EB4" s="434" t="s">
        <v>36</v>
      </c>
      <c r="EC4" s="431" t="s">
        <v>33</v>
      </c>
    </row>
    <row r="5" spans="1:133" s="344" customFormat="1" ht="16.5" customHeight="1" x14ac:dyDescent="0.45">
      <c r="A5" s="99">
        <f>+A4+1</f>
        <v>2</v>
      </c>
      <c r="B5" s="361">
        <v>44290</v>
      </c>
      <c r="C5" s="362" t="str">
        <f t="shared" si="0"/>
        <v>東地区</v>
      </c>
      <c r="D5" s="363" t="s">
        <v>33</v>
      </c>
      <c r="E5" s="364">
        <v>6</v>
      </c>
      <c r="F5" s="127">
        <v>0</v>
      </c>
      <c r="G5" s="172">
        <v>3</v>
      </c>
      <c r="H5" s="173">
        <v>3</v>
      </c>
      <c r="I5" s="127">
        <v>0</v>
      </c>
      <c r="J5" s="172">
        <v>0</v>
      </c>
      <c r="K5" s="172">
        <v>0</v>
      </c>
      <c r="L5" s="172">
        <v>2</v>
      </c>
      <c r="M5" s="172">
        <v>1</v>
      </c>
      <c r="N5" s="172">
        <v>2</v>
      </c>
      <c r="O5" s="172">
        <v>0</v>
      </c>
      <c r="P5" s="172">
        <v>0</v>
      </c>
      <c r="Q5" s="172">
        <v>1</v>
      </c>
      <c r="R5" s="172">
        <v>0</v>
      </c>
      <c r="S5" s="172">
        <v>1</v>
      </c>
      <c r="T5" s="128">
        <v>0</v>
      </c>
      <c r="U5" s="416">
        <v>7</v>
      </c>
      <c r="V5" s="417"/>
      <c r="W5" s="411"/>
      <c r="X5" s="415" t="s">
        <v>33</v>
      </c>
      <c r="Y5" s="415" t="s">
        <v>37</v>
      </c>
      <c r="Z5" s="411" t="s">
        <v>38</v>
      </c>
      <c r="AA5" s="411">
        <f t="shared" si="1"/>
        <v>0</v>
      </c>
      <c r="AB5" s="411">
        <f t="shared" si="2"/>
        <v>0</v>
      </c>
      <c r="AC5" s="411">
        <f t="shared" si="3"/>
        <v>0</v>
      </c>
      <c r="AD5" s="430"/>
      <c r="AE5" s="430"/>
      <c r="AF5" s="430"/>
      <c r="AG5" s="430"/>
      <c r="AH5" s="430"/>
      <c r="AI5" s="430"/>
      <c r="AJ5" s="430"/>
      <c r="AK5" s="430"/>
      <c r="AL5" s="430"/>
      <c r="AM5" s="430"/>
      <c r="AN5" s="430"/>
      <c r="DX5" s="432" t="s">
        <v>39</v>
      </c>
      <c r="DY5" s="437">
        <v>10</v>
      </c>
      <c r="DZ5" s="432" t="s">
        <v>40</v>
      </c>
      <c r="EA5" s="435" t="s">
        <v>19</v>
      </c>
      <c r="EB5" s="435"/>
      <c r="EC5" s="435"/>
    </row>
    <row r="6" spans="1:133" s="344" customFormat="1" ht="16.5" customHeight="1" x14ac:dyDescent="0.45">
      <c r="A6" s="99">
        <f t="shared" ref="A6:A69" si="4">+A5+1</f>
        <v>3</v>
      </c>
      <c r="B6" s="361">
        <v>44295</v>
      </c>
      <c r="C6" s="362" t="str">
        <f t="shared" si="0"/>
        <v>公民館</v>
      </c>
      <c r="D6" s="363" t="s">
        <v>37</v>
      </c>
      <c r="E6" s="364">
        <v>4</v>
      </c>
      <c r="F6" s="127">
        <v>0</v>
      </c>
      <c r="G6" s="172">
        <v>2</v>
      </c>
      <c r="H6" s="173">
        <v>2</v>
      </c>
      <c r="I6" s="127">
        <v>0</v>
      </c>
      <c r="J6" s="172">
        <v>0</v>
      </c>
      <c r="K6" s="172">
        <v>0</v>
      </c>
      <c r="L6" s="172">
        <v>0</v>
      </c>
      <c r="M6" s="172">
        <v>1</v>
      </c>
      <c r="N6" s="172">
        <v>1</v>
      </c>
      <c r="O6" s="172">
        <v>0</v>
      </c>
      <c r="P6" s="172">
        <v>0</v>
      </c>
      <c r="Q6" s="172">
        <v>0</v>
      </c>
      <c r="R6" s="172">
        <v>0</v>
      </c>
      <c r="S6" s="172">
        <v>0</v>
      </c>
      <c r="T6" s="128">
        <v>0</v>
      </c>
      <c r="U6" s="416">
        <v>2</v>
      </c>
      <c r="V6" s="417"/>
      <c r="W6" s="411"/>
      <c r="X6" s="415" t="s">
        <v>37</v>
      </c>
      <c r="Y6" s="415" t="s">
        <v>32</v>
      </c>
      <c r="Z6" s="411" t="s">
        <v>41</v>
      </c>
      <c r="AA6" s="411">
        <f t="shared" si="1"/>
        <v>0</v>
      </c>
      <c r="AB6" s="411">
        <f t="shared" si="2"/>
        <v>0</v>
      </c>
      <c r="AC6" s="411">
        <f t="shared" si="3"/>
        <v>0</v>
      </c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DX6" s="432" t="s">
        <v>42</v>
      </c>
      <c r="DY6" s="437" t="s">
        <v>43</v>
      </c>
      <c r="DZ6" s="432" t="s">
        <v>42</v>
      </c>
      <c r="EA6" s="435" t="s">
        <v>42</v>
      </c>
      <c r="EB6" s="435"/>
      <c r="EC6" s="435"/>
    </row>
    <row r="7" spans="1:133" s="344" customFormat="1" ht="16.5" customHeight="1" x14ac:dyDescent="0.45">
      <c r="A7" s="99">
        <f t="shared" si="4"/>
        <v>4</v>
      </c>
      <c r="B7" s="361">
        <v>44304</v>
      </c>
      <c r="C7" s="362" t="str">
        <f t="shared" si="0"/>
        <v>東地区</v>
      </c>
      <c r="D7" s="365" t="s">
        <v>33</v>
      </c>
      <c r="E7" s="364">
        <v>4</v>
      </c>
      <c r="F7" s="127">
        <v>0</v>
      </c>
      <c r="G7" s="172">
        <v>2</v>
      </c>
      <c r="H7" s="173">
        <v>2</v>
      </c>
      <c r="I7" s="127">
        <v>0</v>
      </c>
      <c r="J7" s="172">
        <v>0</v>
      </c>
      <c r="K7" s="172">
        <v>0</v>
      </c>
      <c r="L7" s="172">
        <v>1</v>
      </c>
      <c r="M7" s="172">
        <v>0</v>
      </c>
      <c r="N7" s="172">
        <v>1</v>
      </c>
      <c r="O7" s="172">
        <v>0</v>
      </c>
      <c r="P7" s="172">
        <v>0</v>
      </c>
      <c r="Q7" s="172">
        <v>0</v>
      </c>
      <c r="R7" s="172">
        <v>0</v>
      </c>
      <c r="S7" s="172">
        <v>0</v>
      </c>
      <c r="T7" s="128">
        <v>1</v>
      </c>
      <c r="U7" s="416">
        <v>3</v>
      </c>
      <c r="V7" s="417"/>
      <c r="W7" s="418"/>
      <c r="X7" s="415" t="s">
        <v>33</v>
      </c>
      <c r="Y7" s="415"/>
      <c r="Z7" s="411"/>
      <c r="AA7" s="411">
        <f t="shared" si="1"/>
        <v>0</v>
      </c>
      <c r="AB7" s="411">
        <f t="shared" si="2"/>
        <v>0</v>
      </c>
      <c r="AC7" s="411">
        <f t="shared" si="3"/>
        <v>0</v>
      </c>
      <c r="AD7" s="430"/>
      <c r="AE7" s="430"/>
      <c r="AF7" s="430"/>
      <c r="AG7" s="430"/>
      <c r="AH7" s="430"/>
      <c r="AI7" s="430"/>
      <c r="AJ7" s="430"/>
      <c r="AK7" s="430"/>
      <c r="AL7" s="430"/>
      <c r="AM7" s="430"/>
      <c r="AN7" s="430"/>
      <c r="DX7" s="432"/>
      <c r="DY7" s="437"/>
      <c r="DZ7" s="432"/>
      <c r="EA7" s="435"/>
      <c r="EB7" s="435"/>
      <c r="EC7" s="435"/>
    </row>
    <row r="8" spans="1:133" s="344" customFormat="1" ht="16.5" customHeight="1" x14ac:dyDescent="0.45">
      <c r="A8" s="99">
        <f t="shared" si="4"/>
        <v>5</v>
      </c>
      <c r="B8" s="361">
        <v>44307</v>
      </c>
      <c r="C8" s="362" t="str">
        <f t="shared" si="0"/>
        <v>北地区</v>
      </c>
      <c r="D8" s="366" t="s">
        <v>32</v>
      </c>
      <c r="E8" s="364">
        <v>4</v>
      </c>
      <c r="F8" s="127">
        <v>1</v>
      </c>
      <c r="G8" s="172">
        <v>4</v>
      </c>
      <c r="H8" s="173">
        <v>5</v>
      </c>
      <c r="I8" s="127">
        <v>1</v>
      </c>
      <c r="J8" s="172">
        <v>0</v>
      </c>
      <c r="K8" s="172">
        <v>0</v>
      </c>
      <c r="L8" s="172">
        <v>1</v>
      </c>
      <c r="M8" s="172">
        <v>1</v>
      </c>
      <c r="N8" s="172">
        <v>4</v>
      </c>
      <c r="O8" s="172">
        <v>1</v>
      </c>
      <c r="P8" s="172">
        <v>0</v>
      </c>
      <c r="Q8" s="172">
        <v>0</v>
      </c>
      <c r="R8" s="172">
        <v>0</v>
      </c>
      <c r="S8" s="172">
        <v>1</v>
      </c>
      <c r="T8" s="128">
        <v>0</v>
      </c>
      <c r="U8" s="416">
        <v>9</v>
      </c>
      <c r="V8" s="417"/>
      <c r="W8" s="419"/>
      <c r="X8" s="415" t="s">
        <v>32</v>
      </c>
      <c r="Y8" s="415"/>
      <c r="Z8" s="411"/>
      <c r="AA8" s="411">
        <f t="shared" si="1"/>
        <v>0</v>
      </c>
      <c r="AB8" s="411">
        <f t="shared" si="2"/>
        <v>0</v>
      </c>
      <c r="AC8" s="411">
        <f t="shared" si="3"/>
        <v>0</v>
      </c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DX8" s="433"/>
      <c r="DY8" s="433"/>
      <c r="DZ8" s="433"/>
      <c r="EA8" s="435"/>
      <c r="EB8" s="435"/>
      <c r="EC8" s="435"/>
    </row>
    <row r="9" spans="1:133" s="344" customFormat="1" ht="16.5" customHeight="1" x14ac:dyDescent="0.45">
      <c r="A9" s="99">
        <f t="shared" si="4"/>
        <v>6</v>
      </c>
      <c r="B9" s="367">
        <v>44313</v>
      </c>
      <c r="C9" s="368" t="str">
        <f t="shared" si="0"/>
        <v>公民館</v>
      </c>
      <c r="D9" s="369" t="s">
        <v>37</v>
      </c>
      <c r="E9" s="370">
        <v>3</v>
      </c>
      <c r="F9" s="151">
        <v>0</v>
      </c>
      <c r="G9" s="178">
        <v>1</v>
      </c>
      <c r="H9" s="179">
        <v>1</v>
      </c>
      <c r="I9" s="151">
        <v>0</v>
      </c>
      <c r="J9" s="178">
        <v>0</v>
      </c>
      <c r="K9" s="178">
        <v>0</v>
      </c>
      <c r="L9" s="178">
        <v>0</v>
      </c>
      <c r="M9" s="178">
        <v>1</v>
      </c>
      <c r="N9" s="178">
        <v>0</v>
      </c>
      <c r="O9" s="178">
        <v>1</v>
      </c>
      <c r="P9" s="178">
        <v>0</v>
      </c>
      <c r="Q9" s="178">
        <v>0</v>
      </c>
      <c r="R9" s="178">
        <v>0</v>
      </c>
      <c r="S9" s="178">
        <v>0</v>
      </c>
      <c r="T9" s="152">
        <v>0</v>
      </c>
      <c r="U9" s="420">
        <v>2</v>
      </c>
      <c r="V9" s="421"/>
      <c r="W9" s="422"/>
      <c r="X9" s="415" t="s">
        <v>37</v>
      </c>
      <c r="Y9" s="412"/>
      <c r="Z9" s="411"/>
      <c r="AA9" s="411">
        <f t="shared" si="1"/>
        <v>0</v>
      </c>
      <c r="AB9" s="411">
        <f t="shared" si="2"/>
        <v>0</v>
      </c>
      <c r="AC9" s="411">
        <f t="shared" si="3"/>
        <v>0</v>
      </c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30"/>
      <c r="DX9" s="432" t="s">
        <v>44</v>
      </c>
      <c r="DY9" s="432" t="s">
        <v>45</v>
      </c>
      <c r="DZ9" s="432" t="s">
        <v>42</v>
      </c>
      <c r="EA9" s="435" t="s">
        <v>43</v>
      </c>
      <c r="EB9" s="435"/>
      <c r="EC9" s="435"/>
    </row>
    <row r="10" spans="1:133" s="344" customFormat="1" ht="16.5" customHeight="1" x14ac:dyDescent="0.45">
      <c r="A10" s="99">
        <f t="shared" si="4"/>
        <v>7</v>
      </c>
      <c r="B10" s="356">
        <v>44318</v>
      </c>
      <c r="C10" s="357" t="str">
        <f t="shared" si="0"/>
        <v>東地区</v>
      </c>
      <c r="D10" s="371" t="s">
        <v>33</v>
      </c>
      <c r="E10" s="359">
        <v>5</v>
      </c>
      <c r="F10" s="154">
        <v>0</v>
      </c>
      <c r="G10" s="180">
        <v>3</v>
      </c>
      <c r="H10" s="181">
        <v>3</v>
      </c>
      <c r="I10" s="154">
        <v>0</v>
      </c>
      <c r="J10" s="180">
        <v>0</v>
      </c>
      <c r="K10" s="180">
        <v>0</v>
      </c>
      <c r="L10" s="180">
        <v>1</v>
      </c>
      <c r="M10" s="180">
        <v>1</v>
      </c>
      <c r="N10" s="180">
        <v>1</v>
      </c>
      <c r="O10" s="180">
        <v>0</v>
      </c>
      <c r="P10" s="180">
        <v>0</v>
      </c>
      <c r="Q10" s="180">
        <v>1</v>
      </c>
      <c r="R10" s="180">
        <v>0</v>
      </c>
      <c r="S10" s="180">
        <v>0</v>
      </c>
      <c r="T10" s="155">
        <v>1</v>
      </c>
      <c r="U10" s="423">
        <v>5</v>
      </c>
      <c r="V10" s="417"/>
      <c r="W10" s="422"/>
      <c r="X10" s="415" t="s">
        <v>33</v>
      </c>
      <c r="Y10" s="412"/>
      <c r="Z10" s="411"/>
      <c r="AA10" s="411">
        <f t="shared" si="1"/>
        <v>0</v>
      </c>
      <c r="AB10" s="411">
        <f t="shared" si="2"/>
        <v>0</v>
      </c>
      <c r="AC10" s="411">
        <f t="shared" si="3"/>
        <v>0</v>
      </c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DX10" s="432" t="s">
        <v>43</v>
      </c>
      <c r="DY10" s="432" t="s">
        <v>42</v>
      </c>
      <c r="DZ10" s="432" t="s">
        <v>43</v>
      </c>
      <c r="EA10" s="435" t="s">
        <v>43</v>
      </c>
      <c r="EB10" s="435"/>
      <c r="EC10" s="435"/>
    </row>
    <row r="11" spans="1:133" s="344" customFormat="1" ht="16.5" customHeight="1" x14ac:dyDescent="0.45">
      <c r="A11" s="99">
        <f t="shared" si="4"/>
        <v>8</v>
      </c>
      <c r="B11" s="361">
        <v>44322</v>
      </c>
      <c r="C11" s="362" t="str">
        <f t="shared" si="0"/>
        <v>北地区</v>
      </c>
      <c r="D11" s="365" t="s">
        <v>32</v>
      </c>
      <c r="E11" s="364">
        <v>5</v>
      </c>
      <c r="F11" s="127">
        <v>0</v>
      </c>
      <c r="G11" s="172">
        <v>2</v>
      </c>
      <c r="H11" s="173">
        <v>2</v>
      </c>
      <c r="I11" s="127">
        <v>0</v>
      </c>
      <c r="J11" s="172">
        <v>1</v>
      </c>
      <c r="K11" s="172">
        <v>0</v>
      </c>
      <c r="L11" s="172">
        <v>0</v>
      </c>
      <c r="M11" s="172">
        <v>0</v>
      </c>
      <c r="N11" s="172">
        <v>3</v>
      </c>
      <c r="O11" s="172">
        <v>1</v>
      </c>
      <c r="P11" s="172">
        <v>0</v>
      </c>
      <c r="Q11" s="172">
        <v>0</v>
      </c>
      <c r="R11" s="172">
        <v>1</v>
      </c>
      <c r="S11" s="172">
        <v>0</v>
      </c>
      <c r="T11" s="128">
        <v>0</v>
      </c>
      <c r="U11" s="416">
        <v>6</v>
      </c>
      <c r="V11" s="417"/>
      <c r="W11" s="422"/>
      <c r="X11" s="415" t="s">
        <v>32</v>
      </c>
      <c r="Y11" s="412"/>
      <c r="Z11" s="411"/>
      <c r="AA11" s="411">
        <f t="shared" si="1"/>
        <v>0</v>
      </c>
      <c r="AB11" s="411">
        <f t="shared" si="2"/>
        <v>0</v>
      </c>
      <c r="AC11" s="411">
        <f t="shared" si="3"/>
        <v>0</v>
      </c>
      <c r="AD11" s="430"/>
      <c r="AE11" s="430"/>
      <c r="AF11" s="430"/>
      <c r="AG11" s="430"/>
      <c r="AH11" s="430"/>
      <c r="AI11" s="430"/>
      <c r="AJ11" s="430"/>
      <c r="AK11" s="430"/>
      <c r="AL11" s="430"/>
      <c r="AM11" s="430"/>
      <c r="AN11" s="430"/>
      <c r="DX11" s="432" t="s">
        <v>43</v>
      </c>
      <c r="DY11" s="432" t="s">
        <v>43</v>
      </c>
      <c r="DZ11" s="432" t="s">
        <v>42</v>
      </c>
      <c r="EA11" s="435" t="s">
        <v>43</v>
      </c>
      <c r="EB11" s="435"/>
      <c r="EC11" s="435"/>
    </row>
    <row r="12" spans="1:133" s="344" customFormat="1" ht="16.5" customHeight="1" x14ac:dyDescent="0.45">
      <c r="A12" s="99">
        <f t="shared" si="4"/>
        <v>9</v>
      </c>
      <c r="B12" s="361">
        <v>44330</v>
      </c>
      <c r="C12" s="372" t="str">
        <f t="shared" si="0"/>
        <v>公民館</v>
      </c>
      <c r="D12" s="373" t="s">
        <v>37</v>
      </c>
      <c r="E12" s="374" t="s">
        <v>27</v>
      </c>
      <c r="F12" s="127"/>
      <c r="G12" s="172"/>
      <c r="H12" s="173"/>
      <c r="I12" s="127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28"/>
      <c r="U12" s="416"/>
      <c r="V12" s="424"/>
      <c r="W12" s="422"/>
      <c r="X12" s="415" t="s">
        <v>37</v>
      </c>
      <c r="Y12" s="412"/>
      <c r="Z12" s="411"/>
      <c r="AA12" s="411">
        <f t="shared" si="1"/>
        <v>0</v>
      </c>
      <c r="AB12" s="411">
        <f t="shared" si="2"/>
        <v>1</v>
      </c>
      <c r="AC12" s="411">
        <f t="shared" si="3"/>
        <v>0</v>
      </c>
      <c r="AD12" s="430"/>
      <c r="AE12" s="430"/>
      <c r="AF12" s="430"/>
      <c r="AG12" s="430"/>
      <c r="AH12" s="430"/>
      <c r="AI12" s="430"/>
      <c r="AJ12" s="430"/>
      <c r="AK12" s="430"/>
      <c r="AL12" s="430"/>
      <c r="AM12" s="430"/>
      <c r="AN12" s="430"/>
      <c r="DX12" s="432" t="s">
        <v>46</v>
      </c>
      <c r="DY12" s="432" t="s">
        <v>42</v>
      </c>
      <c r="DZ12" s="432" t="s">
        <v>46</v>
      </c>
      <c r="EA12" s="435" t="s">
        <v>43</v>
      </c>
      <c r="EB12" s="435"/>
      <c r="EC12" s="435"/>
    </row>
    <row r="13" spans="1:133" s="344" customFormat="1" ht="16.5" customHeight="1" x14ac:dyDescent="0.45">
      <c r="A13" s="99">
        <f t="shared" si="4"/>
        <v>10</v>
      </c>
      <c r="B13" s="361">
        <v>44332</v>
      </c>
      <c r="C13" s="362" t="str">
        <f t="shared" si="0"/>
        <v>東地区</v>
      </c>
      <c r="D13" s="365" t="s">
        <v>33</v>
      </c>
      <c r="E13" s="364">
        <v>6</v>
      </c>
      <c r="F13" s="127">
        <v>1</v>
      </c>
      <c r="G13" s="172">
        <v>3</v>
      </c>
      <c r="H13" s="173">
        <v>4</v>
      </c>
      <c r="I13" s="127">
        <v>1</v>
      </c>
      <c r="J13" s="172">
        <v>0</v>
      </c>
      <c r="K13" s="172">
        <v>0</v>
      </c>
      <c r="L13" s="172">
        <v>1</v>
      </c>
      <c r="M13" s="172">
        <v>0</v>
      </c>
      <c r="N13" s="172">
        <v>0</v>
      </c>
      <c r="O13" s="172">
        <v>0</v>
      </c>
      <c r="P13" s="172">
        <v>0</v>
      </c>
      <c r="Q13" s="172">
        <v>0</v>
      </c>
      <c r="R13" s="172">
        <v>1</v>
      </c>
      <c r="S13" s="172">
        <v>0</v>
      </c>
      <c r="T13" s="128">
        <v>1</v>
      </c>
      <c r="U13" s="416">
        <v>4</v>
      </c>
      <c r="V13" s="424"/>
      <c r="W13" s="422"/>
      <c r="X13" s="415" t="s">
        <v>33</v>
      </c>
      <c r="Y13" s="412"/>
      <c r="Z13" s="411"/>
      <c r="AA13" s="411">
        <f t="shared" si="1"/>
        <v>0</v>
      </c>
      <c r="AB13" s="411">
        <f t="shared" si="2"/>
        <v>0</v>
      </c>
      <c r="AC13" s="411">
        <f t="shared" si="3"/>
        <v>0</v>
      </c>
      <c r="AD13" s="430"/>
      <c r="AE13" s="430"/>
      <c r="AF13" s="430"/>
      <c r="AG13" s="430"/>
      <c r="AH13" s="430"/>
      <c r="AI13" s="430"/>
      <c r="AJ13" s="430"/>
      <c r="AK13" s="430"/>
      <c r="AL13" s="430"/>
      <c r="AM13" s="430"/>
      <c r="AN13" s="430"/>
      <c r="DX13" s="432" t="s">
        <v>46</v>
      </c>
      <c r="DY13" s="432" t="s">
        <v>44</v>
      </c>
      <c r="DZ13" s="432" t="s">
        <v>42</v>
      </c>
      <c r="EA13" s="435" t="s">
        <v>45</v>
      </c>
      <c r="EB13" s="435"/>
      <c r="EC13" s="435"/>
    </row>
    <row r="14" spans="1:133" s="344" customFormat="1" ht="16.5" customHeight="1" x14ac:dyDescent="0.45">
      <c r="A14" s="99">
        <f t="shared" si="4"/>
        <v>11</v>
      </c>
      <c r="B14" s="361">
        <v>44335</v>
      </c>
      <c r="C14" s="362" t="str">
        <f t="shared" si="0"/>
        <v>北地区</v>
      </c>
      <c r="D14" s="365" t="s">
        <v>32</v>
      </c>
      <c r="E14" s="364">
        <v>4</v>
      </c>
      <c r="F14" s="127">
        <v>0</v>
      </c>
      <c r="G14" s="172">
        <v>2</v>
      </c>
      <c r="H14" s="173">
        <v>2</v>
      </c>
      <c r="I14" s="127">
        <v>0</v>
      </c>
      <c r="J14" s="172">
        <v>0</v>
      </c>
      <c r="K14" s="172">
        <v>0</v>
      </c>
      <c r="L14" s="172">
        <v>1</v>
      </c>
      <c r="M14" s="172">
        <v>0</v>
      </c>
      <c r="N14" s="172">
        <v>1</v>
      </c>
      <c r="O14" s="172">
        <v>0</v>
      </c>
      <c r="P14" s="172">
        <v>0</v>
      </c>
      <c r="Q14" s="172">
        <v>0</v>
      </c>
      <c r="R14" s="172">
        <v>0</v>
      </c>
      <c r="S14" s="172">
        <v>0</v>
      </c>
      <c r="T14" s="128">
        <v>0</v>
      </c>
      <c r="U14" s="416">
        <v>2</v>
      </c>
      <c r="V14" s="417"/>
      <c r="W14" s="422"/>
      <c r="X14" s="415" t="s">
        <v>32</v>
      </c>
      <c r="Y14" s="412"/>
      <c r="Z14" s="411"/>
      <c r="AA14" s="411">
        <f t="shared" si="1"/>
        <v>0</v>
      </c>
      <c r="AB14" s="411">
        <f t="shared" si="2"/>
        <v>0</v>
      </c>
      <c r="AC14" s="411">
        <f t="shared" si="3"/>
        <v>0</v>
      </c>
      <c r="AD14" s="430"/>
      <c r="AE14" s="430"/>
      <c r="AF14" s="430"/>
      <c r="AG14" s="430"/>
      <c r="AH14" s="430"/>
      <c r="AI14" s="430"/>
      <c r="AJ14" s="430"/>
      <c r="AK14" s="430"/>
      <c r="AL14" s="430"/>
      <c r="AM14" s="430"/>
      <c r="AN14" s="430"/>
      <c r="DX14" s="432" t="s">
        <v>44</v>
      </c>
      <c r="DY14" s="432" t="s">
        <v>46</v>
      </c>
      <c r="DZ14" s="432" t="s">
        <v>46</v>
      </c>
      <c r="EA14" s="435" t="s">
        <v>43</v>
      </c>
      <c r="EB14" s="435"/>
      <c r="EC14" s="435"/>
    </row>
    <row r="15" spans="1:133" s="344" customFormat="1" ht="16.5" customHeight="1" x14ac:dyDescent="0.45">
      <c r="A15" s="99">
        <f t="shared" si="4"/>
        <v>12</v>
      </c>
      <c r="B15" s="367">
        <v>44341</v>
      </c>
      <c r="C15" s="375" t="str">
        <f t="shared" si="0"/>
        <v>公民館</v>
      </c>
      <c r="D15" s="376" t="s">
        <v>37</v>
      </c>
      <c r="E15" s="377" t="s">
        <v>27</v>
      </c>
      <c r="F15" s="151"/>
      <c r="G15" s="178"/>
      <c r="H15" s="179"/>
      <c r="I15" s="151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52"/>
      <c r="U15" s="420"/>
      <c r="V15" s="417"/>
      <c r="W15" s="422"/>
      <c r="X15" s="415" t="s">
        <v>37</v>
      </c>
      <c r="Y15" s="412"/>
      <c r="Z15" s="411"/>
      <c r="AA15" s="411">
        <f t="shared" si="1"/>
        <v>0</v>
      </c>
      <c r="AB15" s="411">
        <f t="shared" si="2"/>
        <v>1</v>
      </c>
      <c r="AC15" s="411">
        <f t="shared" si="3"/>
        <v>0</v>
      </c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DX15" s="432" t="s">
        <v>42</v>
      </c>
      <c r="DY15" s="432" t="s">
        <v>43</v>
      </c>
      <c r="DZ15" s="432" t="s">
        <v>42</v>
      </c>
      <c r="EA15" s="435" t="s">
        <v>43</v>
      </c>
      <c r="EB15" s="435"/>
      <c r="EC15" s="435"/>
    </row>
    <row r="16" spans="1:133" s="344" customFormat="1" ht="16.5" customHeight="1" x14ac:dyDescent="0.45">
      <c r="A16" s="99">
        <f t="shared" si="4"/>
        <v>13</v>
      </c>
      <c r="B16" s="356">
        <v>44350</v>
      </c>
      <c r="C16" s="357" t="str">
        <f t="shared" si="0"/>
        <v>北地区</v>
      </c>
      <c r="D16" s="358" t="s">
        <v>32</v>
      </c>
      <c r="E16" s="359">
        <v>5</v>
      </c>
      <c r="F16" s="154">
        <v>0</v>
      </c>
      <c r="G16" s="180">
        <v>4</v>
      </c>
      <c r="H16" s="181">
        <v>4</v>
      </c>
      <c r="I16" s="154">
        <v>1</v>
      </c>
      <c r="J16" s="180">
        <v>2</v>
      </c>
      <c r="K16" s="180">
        <v>1</v>
      </c>
      <c r="L16" s="180">
        <v>0</v>
      </c>
      <c r="M16" s="180">
        <v>0</v>
      </c>
      <c r="N16" s="180">
        <v>1</v>
      </c>
      <c r="O16" s="180">
        <v>2</v>
      </c>
      <c r="P16" s="180">
        <v>0</v>
      </c>
      <c r="Q16" s="180">
        <v>0</v>
      </c>
      <c r="R16" s="180">
        <v>1</v>
      </c>
      <c r="S16" s="180">
        <v>1</v>
      </c>
      <c r="T16" s="155">
        <v>0</v>
      </c>
      <c r="U16" s="423">
        <v>9</v>
      </c>
      <c r="V16" s="417"/>
      <c r="W16" s="422"/>
      <c r="X16" s="415" t="s">
        <v>32</v>
      </c>
      <c r="Y16" s="412"/>
      <c r="Z16" s="411"/>
      <c r="AA16" s="411">
        <f t="shared" si="1"/>
        <v>0</v>
      </c>
      <c r="AB16" s="411">
        <f t="shared" si="2"/>
        <v>0</v>
      </c>
      <c r="AC16" s="411">
        <f t="shared" si="3"/>
        <v>0</v>
      </c>
      <c r="AD16" s="430"/>
      <c r="AE16" s="430"/>
      <c r="AF16" s="430"/>
      <c r="AG16" s="430"/>
      <c r="AH16" s="430"/>
      <c r="AI16" s="430"/>
      <c r="AJ16" s="430"/>
      <c r="AK16" s="430"/>
      <c r="AL16" s="430"/>
      <c r="AM16" s="430"/>
      <c r="AN16" s="430"/>
      <c r="DX16" s="432" t="s">
        <v>43</v>
      </c>
      <c r="DY16" s="432" t="s">
        <v>43</v>
      </c>
      <c r="DZ16" s="432" t="s">
        <v>43</v>
      </c>
      <c r="EA16" s="435" t="s">
        <v>43</v>
      </c>
      <c r="EB16" s="435"/>
      <c r="EC16" s="435"/>
    </row>
    <row r="17" spans="1:133" s="344" customFormat="1" ht="16.5" customHeight="1" x14ac:dyDescent="0.45">
      <c r="A17" s="99">
        <f t="shared" si="4"/>
        <v>14</v>
      </c>
      <c r="B17" s="361">
        <v>44353</v>
      </c>
      <c r="C17" s="362" t="str">
        <f t="shared" si="0"/>
        <v>東地区</v>
      </c>
      <c r="D17" s="363" t="s">
        <v>33</v>
      </c>
      <c r="E17" s="364">
        <v>5</v>
      </c>
      <c r="F17" s="127">
        <v>1</v>
      </c>
      <c r="G17" s="172">
        <v>2</v>
      </c>
      <c r="H17" s="173">
        <v>3</v>
      </c>
      <c r="I17" s="127">
        <v>1</v>
      </c>
      <c r="J17" s="172">
        <v>0</v>
      </c>
      <c r="K17" s="172">
        <v>0</v>
      </c>
      <c r="L17" s="172">
        <v>1</v>
      </c>
      <c r="M17" s="172">
        <v>1</v>
      </c>
      <c r="N17" s="172">
        <v>0</v>
      </c>
      <c r="O17" s="172">
        <v>0</v>
      </c>
      <c r="P17" s="172">
        <v>0</v>
      </c>
      <c r="Q17" s="172">
        <v>0</v>
      </c>
      <c r="R17" s="172">
        <v>0</v>
      </c>
      <c r="S17" s="172">
        <v>0</v>
      </c>
      <c r="T17" s="128">
        <v>0</v>
      </c>
      <c r="U17" s="416">
        <v>3</v>
      </c>
      <c r="V17" s="417"/>
      <c r="W17" s="422"/>
      <c r="X17" s="415" t="s">
        <v>33</v>
      </c>
      <c r="Y17" s="412"/>
      <c r="Z17" s="411"/>
      <c r="AA17" s="411">
        <f t="shared" si="1"/>
        <v>0</v>
      </c>
      <c r="AB17" s="411">
        <f t="shared" si="2"/>
        <v>0</v>
      </c>
      <c r="AC17" s="411">
        <f t="shared" si="3"/>
        <v>0</v>
      </c>
      <c r="AD17" s="430"/>
      <c r="AE17" s="430"/>
      <c r="AF17" s="430"/>
      <c r="AG17" s="430"/>
      <c r="AH17" s="430"/>
      <c r="AI17" s="430"/>
      <c r="AJ17" s="430"/>
      <c r="AK17" s="430"/>
      <c r="AL17" s="430"/>
      <c r="AM17" s="430"/>
      <c r="AN17" s="430"/>
      <c r="DX17" s="432" t="s">
        <v>43</v>
      </c>
      <c r="DY17" s="432" t="s">
        <v>42</v>
      </c>
      <c r="DZ17" s="432" t="s">
        <v>43</v>
      </c>
      <c r="EA17" s="435" t="s">
        <v>43</v>
      </c>
      <c r="EB17" s="435"/>
      <c r="EC17" s="435"/>
    </row>
    <row r="18" spans="1:133" s="344" customFormat="1" ht="16.5" customHeight="1" x14ac:dyDescent="0.45">
      <c r="A18" s="99">
        <f t="shared" si="4"/>
        <v>15</v>
      </c>
      <c r="B18" s="378">
        <v>44358</v>
      </c>
      <c r="C18" s="372" t="str">
        <f t="shared" si="0"/>
        <v>公民館</v>
      </c>
      <c r="D18" s="373" t="s">
        <v>37</v>
      </c>
      <c r="E18" s="374" t="s">
        <v>27</v>
      </c>
      <c r="F18" s="127"/>
      <c r="G18" s="172"/>
      <c r="H18" s="173"/>
      <c r="I18" s="127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28"/>
      <c r="U18" s="416"/>
      <c r="V18" s="417"/>
      <c r="W18" s="422"/>
      <c r="X18" s="415" t="s">
        <v>37</v>
      </c>
      <c r="Y18" s="412"/>
      <c r="Z18" s="411"/>
      <c r="AA18" s="411">
        <f t="shared" si="1"/>
        <v>0</v>
      </c>
      <c r="AB18" s="411">
        <f t="shared" si="2"/>
        <v>1</v>
      </c>
      <c r="AC18" s="411">
        <f t="shared" si="3"/>
        <v>0</v>
      </c>
      <c r="AD18" s="430"/>
      <c r="AE18" s="430"/>
      <c r="AF18" s="430"/>
      <c r="AG18" s="430"/>
      <c r="AH18" s="430"/>
      <c r="AI18" s="430"/>
      <c r="AJ18" s="430"/>
      <c r="AK18" s="430"/>
      <c r="AL18" s="430"/>
      <c r="AM18" s="430"/>
      <c r="AN18" s="430"/>
      <c r="DX18" s="432" t="s">
        <v>43</v>
      </c>
      <c r="DY18" s="432" t="s">
        <v>42</v>
      </c>
      <c r="DZ18" s="432" t="s">
        <v>46</v>
      </c>
      <c r="EA18" s="435" t="s">
        <v>43</v>
      </c>
      <c r="EB18" s="435"/>
      <c r="EC18" s="435"/>
    </row>
    <row r="19" spans="1:133" s="344" customFormat="1" ht="16.5" customHeight="1" x14ac:dyDescent="0.45">
      <c r="A19" s="99">
        <f t="shared" si="4"/>
        <v>16</v>
      </c>
      <c r="B19" s="378">
        <v>44363</v>
      </c>
      <c r="C19" s="362" t="str">
        <f t="shared" si="0"/>
        <v>北地区</v>
      </c>
      <c r="D19" s="363" t="s">
        <v>32</v>
      </c>
      <c r="E19" s="364">
        <v>6</v>
      </c>
      <c r="F19" s="127">
        <v>0</v>
      </c>
      <c r="G19" s="172">
        <v>3</v>
      </c>
      <c r="H19" s="173">
        <v>3</v>
      </c>
      <c r="I19" s="127">
        <v>2</v>
      </c>
      <c r="J19" s="172">
        <v>0</v>
      </c>
      <c r="K19" s="172">
        <v>1</v>
      </c>
      <c r="L19" s="172">
        <v>0</v>
      </c>
      <c r="M19" s="172">
        <v>0</v>
      </c>
      <c r="N19" s="172">
        <v>6</v>
      </c>
      <c r="O19" s="172">
        <v>0</v>
      </c>
      <c r="P19" s="172">
        <v>0</v>
      </c>
      <c r="Q19" s="172">
        <v>0</v>
      </c>
      <c r="R19" s="172">
        <v>0</v>
      </c>
      <c r="S19" s="172">
        <v>0</v>
      </c>
      <c r="T19" s="128">
        <v>0</v>
      </c>
      <c r="U19" s="416">
        <v>9</v>
      </c>
      <c r="V19" s="425"/>
      <c r="W19" s="422"/>
      <c r="X19" s="415" t="s">
        <v>32</v>
      </c>
      <c r="Y19" s="412"/>
      <c r="Z19" s="411"/>
      <c r="AA19" s="411">
        <f t="shared" si="1"/>
        <v>0</v>
      </c>
      <c r="AB19" s="411">
        <f t="shared" si="2"/>
        <v>0</v>
      </c>
      <c r="AC19" s="411">
        <f t="shared" si="3"/>
        <v>0</v>
      </c>
      <c r="AD19" s="430"/>
      <c r="AE19" s="430"/>
      <c r="AF19" s="430"/>
      <c r="AG19" s="430"/>
      <c r="AH19" s="430"/>
      <c r="AI19" s="430"/>
      <c r="AJ19" s="430"/>
      <c r="AK19" s="430"/>
      <c r="AL19" s="430"/>
      <c r="AM19" s="430"/>
      <c r="AN19" s="430"/>
      <c r="DX19" s="432" t="s">
        <v>42</v>
      </c>
      <c r="DY19" s="432" t="s">
        <v>43</v>
      </c>
      <c r="DZ19" s="432" t="s">
        <v>43</v>
      </c>
      <c r="EA19" s="435" t="s">
        <v>45</v>
      </c>
      <c r="EB19" s="435"/>
      <c r="EC19" s="435"/>
    </row>
    <row r="20" spans="1:133" s="344" customFormat="1" ht="16.5" customHeight="1" x14ac:dyDescent="0.45">
      <c r="A20" s="99">
        <f t="shared" si="4"/>
        <v>17</v>
      </c>
      <c r="B20" s="378">
        <v>44367</v>
      </c>
      <c r="C20" s="362" t="str">
        <f t="shared" si="0"/>
        <v>東地区</v>
      </c>
      <c r="D20" s="365" t="s">
        <v>33</v>
      </c>
      <c r="E20" s="364">
        <v>6</v>
      </c>
      <c r="F20" s="127">
        <v>0</v>
      </c>
      <c r="G20" s="172">
        <v>2</v>
      </c>
      <c r="H20" s="173">
        <v>2</v>
      </c>
      <c r="I20" s="127">
        <v>0</v>
      </c>
      <c r="J20" s="172">
        <v>0</v>
      </c>
      <c r="K20" s="172">
        <v>0</v>
      </c>
      <c r="L20" s="172">
        <v>1</v>
      </c>
      <c r="M20" s="172">
        <v>1</v>
      </c>
      <c r="N20" s="172">
        <v>0</v>
      </c>
      <c r="O20" s="172">
        <v>0</v>
      </c>
      <c r="P20" s="172">
        <v>0</v>
      </c>
      <c r="Q20" s="172">
        <v>0</v>
      </c>
      <c r="R20" s="172">
        <v>0</v>
      </c>
      <c r="S20" s="172">
        <v>0</v>
      </c>
      <c r="T20" s="128">
        <v>0</v>
      </c>
      <c r="U20" s="416">
        <v>2</v>
      </c>
      <c r="V20" s="425"/>
      <c r="W20" s="422"/>
      <c r="X20" s="415" t="s">
        <v>33</v>
      </c>
      <c r="Y20" s="412"/>
      <c r="Z20" s="411"/>
      <c r="AA20" s="411">
        <f t="shared" si="1"/>
        <v>0</v>
      </c>
      <c r="AB20" s="411">
        <f t="shared" si="2"/>
        <v>0</v>
      </c>
      <c r="AC20" s="411">
        <f t="shared" si="3"/>
        <v>0</v>
      </c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DX20" s="432" t="s">
        <v>43</v>
      </c>
      <c r="DY20" s="432" t="s">
        <v>43</v>
      </c>
      <c r="DZ20" s="432" t="s">
        <v>43</v>
      </c>
      <c r="EA20" s="435" t="s">
        <v>43</v>
      </c>
      <c r="EB20" s="435"/>
      <c r="EC20" s="435"/>
    </row>
    <row r="21" spans="1:133" s="344" customFormat="1" ht="16.5" customHeight="1" x14ac:dyDescent="0.45">
      <c r="A21" s="99">
        <f t="shared" si="4"/>
        <v>18</v>
      </c>
      <c r="B21" s="379">
        <v>44369</v>
      </c>
      <c r="C21" s="368" t="str">
        <f t="shared" si="0"/>
        <v>公民館</v>
      </c>
      <c r="D21" s="369" t="s">
        <v>37</v>
      </c>
      <c r="E21" s="370">
        <v>4</v>
      </c>
      <c r="F21" s="151">
        <v>0</v>
      </c>
      <c r="G21" s="178">
        <v>1</v>
      </c>
      <c r="H21" s="179">
        <v>1</v>
      </c>
      <c r="I21" s="151">
        <v>0</v>
      </c>
      <c r="J21" s="178">
        <v>0</v>
      </c>
      <c r="K21" s="178">
        <v>0</v>
      </c>
      <c r="L21" s="178">
        <v>0</v>
      </c>
      <c r="M21" s="178">
        <v>0</v>
      </c>
      <c r="N21" s="178">
        <v>0</v>
      </c>
      <c r="O21" s="178">
        <v>1</v>
      </c>
      <c r="P21" s="178">
        <v>0</v>
      </c>
      <c r="Q21" s="178">
        <v>0</v>
      </c>
      <c r="R21" s="178">
        <v>0</v>
      </c>
      <c r="S21" s="178">
        <v>0</v>
      </c>
      <c r="T21" s="152">
        <v>1</v>
      </c>
      <c r="U21" s="420">
        <v>2</v>
      </c>
      <c r="V21" s="425"/>
      <c r="W21" s="422"/>
      <c r="X21" s="415" t="s">
        <v>37</v>
      </c>
      <c r="Y21" s="412"/>
      <c r="Z21" s="411"/>
      <c r="AA21" s="411">
        <f t="shared" si="1"/>
        <v>0</v>
      </c>
      <c r="AB21" s="411">
        <f t="shared" si="2"/>
        <v>0</v>
      </c>
      <c r="AC21" s="411">
        <f t="shared" si="3"/>
        <v>0</v>
      </c>
      <c r="AD21" s="430"/>
      <c r="AE21" s="430"/>
      <c r="AF21" s="430"/>
      <c r="AG21" s="430"/>
      <c r="AH21" s="430"/>
      <c r="AI21" s="430"/>
      <c r="AJ21" s="430"/>
      <c r="AK21" s="430"/>
      <c r="AL21" s="430"/>
      <c r="AM21" s="430"/>
      <c r="AN21" s="430"/>
    </row>
    <row r="22" spans="1:133" s="344" customFormat="1" ht="18" x14ac:dyDescent="0.45">
      <c r="A22" s="99">
        <f t="shared" si="4"/>
        <v>19</v>
      </c>
      <c r="B22" s="380">
        <v>44378</v>
      </c>
      <c r="C22" s="357" t="str">
        <f t="shared" si="0"/>
        <v>北地区</v>
      </c>
      <c r="D22" s="371" t="s">
        <v>32</v>
      </c>
      <c r="E22" s="359">
        <v>4</v>
      </c>
      <c r="F22" s="154">
        <v>1</v>
      </c>
      <c r="G22" s="180">
        <v>3</v>
      </c>
      <c r="H22" s="181">
        <v>4</v>
      </c>
      <c r="I22" s="154">
        <v>2</v>
      </c>
      <c r="J22" s="180">
        <v>0</v>
      </c>
      <c r="K22" s="180">
        <v>1</v>
      </c>
      <c r="L22" s="180">
        <v>0</v>
      </c>
      <c r="M22" s="180">
        <v>0</v>
      </c>
      <c r="N22" s="180">
        <v>2</v>
      </c>
      <c r="O22" s="180">
        <v>0</v>
      </c>
      <c r="P22" s="180">
        <v>0</v>
      </c>
      <c r="Q22" s="180">
        <v>0</v>
      </c>
      <c r="R22" s="180">
        <v>1</v>
      </c>
      <c r="S22" s="180">
        <v>0</v>
      </c>
      <c r="T22" s="155">
        <v>0</v>
      </c>
      <c r="U22" s="423">
        <v>6</v>
      </c>
      <c r="V22" s="425"/>
      <c r="W22" s="422"/>
      <c r="X22" s="415" t="s">
        <v>32</v>
      </c>
      <c r="Y22" s="412"/>
      <c r="Z22" s="411"/>
      <c r="AA22" s="411">
        <f t="shared" si="1"/>
        <v>0</v>
      </c>
      <c r="AB22" s="411">
        <f t="shared" si="2"/>
        <v>0</v>
      </c>
      <c r="AC22" s="411">
        <f t="shared" si="3"/>
        <v>0</v>
      </c>
      <c r="AD22" s="430"/>
      <c r="AE22" s="430"/>
      <c r="AF22" s="430"/>
      <c r="AG22" s="430"/>
      <c r="AH22" s="430"/>
      <c r="AI22" s="430"/>
      <c r="AJ22" s="430"/>
      <c r="AK22" s="430"/>
      <c r="AL22" s="430"/>
      <c r="AM22" s="430"/>
      <c r="AN22" s="430"/>
    </row>
    <row r="23" spans="1:133" s="344" customFormat="1" ht="18" x14ac:dyDescent="0.45">
      <c r="A23" s="99">
        <f t="shared" si="4"/>
        <v>20</v>
      </c>
      <c r="B23" s="361">
        <v>44381</v>
      </c>
      <c r="C23" s="362" t="str">
        <f t="shared" si="0"/>
        <v>東地区</v>
      </c>
      <c r="D23" s="365" t="s">
        <v>33</v>
      </c>
      <c r="E23" s="364">
        <v>6</v>
      </c>
      <c r="F23" s="127">
        <v>0</v>
      </c>
      <c r="G23" s="172">
        <v>1</v>
      </c>
      <c r="H23" s="173">
        <v>1</v>
      </c>
      <c r="I23" s="127">
        <v>0</v>
      </c>
      <c r="J23" s="172">
        <v>0</v>
      </c>
      <c r="K23" s="172">
        <v>0</v>
      </c>
      <c r="L23" s="172">
        <v>1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28">
        <v>0</v>
      </c>
      <c r="U23" s="416">
        <v>1</v>
      </c>
      <c r="V23" s="426"/>
      <c r="W23" s="422"/>
      <c r="X23" s="415" t="s">
        <v>33</v>
      </c>
      <c r="Y23" s="412"/>
      <c r="Z23" s="411"/>
      <c r="AA23" s="411">
        <f t="shared" si="1"/>
        <v>0</v>
      </c>
      <c r="AB23" s="411">
        <f t="shared" si="2"/>
        <v>0</v>
      </c>
      <c r="AC23" s="411">
        <f t="shared" si="3"/>
        <v>0</v>
      </c>
      <c r="AD23" s="430"/>
      <c r="AE23" s="430"/>
      <c r="AF23" s="430"/>
      <c r="AG23" s="430"/>
      <c r="AH23" s="430"/>
      <c r="AI23" s="430"/>
      <c r="AJ23" s="430"/>
      <c r="AK23" s="430"/>
      <c r="AL23" s="430"/>
      <c r="AM23" s="430"/>
      <c r="AN23" s="430"/>
    </row>
    <row r="24" spans="1:133" s="344" customFormat="1" ht="18" x14ac:dyDescent="0.45">
      <c r="A24" s="99">
        <f t="shared" si="4"/>
        <v>21</v>
      </c>
      <c r="B24" s="361">
        <v>44386</v>
      </c>
      <c r="C24" s="362" t="str">
        <f t="shared" si="0"/>
        <v>公民館</v>
      </c>
      <c r="D24" s="365" t="s">
        <v>37</v>
      </c>
      <c r="E24" s="364">
        <v>3</v>
      </c>
      <c r="F24" s="127">
        <v>0</v>
      </c>
      <c r="G24" s="172">
        <v>1</v>
      </c>
      <c r="H24" s="173">
        <v>1</v>
      </c>
      <c r="I24" s="127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  <c r="O24" s="172">
        <v>0</v>
      </c>
      <c r="P24" s="172">
        <v>0</v>
      </c>
      <c r="Q24" s="172">
        <v>0</v>
      </c>
      <c r="R24" s="172">
        <v>0</v>
      </c>
      <c r="S24" s="172">
        <v>0</v>
      </c>
      <c r="T24" s="128">
        <v>1</v>
      </c>
      <c r="U24" s="416">
        <v>1</v>
      </c>
      <c r="V24" s="427"/>
      <c r="W24" s="422"/>
      <c r="X24" s="415" t="s">
        <v>37</v>
      </c>
      <c r="Y24" s="412"/>
      <c r="Z24" s="411"/>
      <c r="AA24" s="411">
        <f t="shared" si="1"/>
        <v>0</v>
      </c>
      <c r="AB24" s="411">
        <f t="shared" si="2"/>
        <v>0</v>
      </c>
      <c r="AC24" s="411">
        <f t="shared" si="3"/>
        <v>0</v>
      </c>
      <c r="AD24" s="430"/>
      <c r="AE24" s="430"/>
      <c r="AF24" s="430"/>
      <c r="AG24" s="430"/>
      <c r="AH24" s="430"/>
      <c r="AI24" s="430"/>
      <c r="AJ24" s="430"/>
      <c r="AK24" s="430"/>
      <c r="AL24" s="430"/>
      <c r="AM24" s="430"/>
      <c r="AN24" s="430"/>
    </row>
    <row r="25" spans="1:133" s="344" customFormat="1" ht="18" x14ac:dyDescent="0.45">
      <c r="A25" s="99">
        <f t="shared" si="4"/>
        <v>22</v>
      </c>
      <c r="B25" s="361">
        <v>44395</v>
      </c>
      <c r="C25" s="362" t="str">
        <f t="shared" si="0"/>
        <v>東地区</v>
      </c>
      <c r="D25" s="365" t="s">
        <v>33</v>
      </c>
      <c r="E25" s="364">
        <v>6</v>
      </c>
      <c r="F25" s="127">
        <v>0</v>
      </c>
      <c r="G25" s="172">
        <v>2</v>
      </c>
      <c r="H25" s="173">
        <v>2</v>
      </c>
      <c r="I25" s="127">
        <v>0</v>
      </c>
      <c r="J25" s="172">
        <v>0</v>
      </c>
      <c r="K25" s="172">
        <v>0</v>
      </c>
      <c r="L25" s="172">
        <v>0</v>
      </c>
      <c r="M25" s="172">
        <v>1</v>
      </c>
      <c r="N25" s="172">
        <v>0</v>
      </c>
      <c r="O25" s="172">
        <v>1</v>
      </c>
      <c r="P25" s="172">
        <v>0</v>
      </c>
      <c r="Q25" s="172">
        <v>0</v>
      </c>
      <c r="R25" s="172">
        <v>0</v>
      </c>
      <c r="S25" s="172">
        <v>0</v>
      </c>
      <c r="T25" s="128">
        <v>1</v>
      </c>
      <c r="U25" s="416">
        <v>3</v>
      </c>
      <c r="V25" s="427"/>
      <c r="W25" s="422"/>
      <c r="X25" s="415" t="s">
        <v>33</v>
      </c>
      <c r="Y25" s="412"/>
      <c r="Z25" s="411"/>
      <c r="AA25" s="411">
        <f t="shared" si="1"/>
        <v>0</v>
      </c>
      <c r="AB25" s="411">
        <f t="shared" si="2"/>
        <v>0</v>
      </c>
      <c r="AC25" s="411">
        <f t="shared" si="3"/>
        <v>0</v>
      </c>
      <c r="AD25" s="430"/>
      <c r="AE25" s="430"/>
      <c r="AF25" s="430"/>
      <c r="AG25" s="430"/>
      <c r="AH25" s="430"/>
      <c r="AI25" s="430"/>
      <c r="AJ25" s="430"/>
      <c r="AK25" s="430"/>
      <c r="AL25" s="430"/>
      <c r="AM25" s="430"/>
      <c r="AN25" s="430"/>
    </row>
    <row r="26" spans="1:133" s="344" customFormat="1" ht="18" x14ac:dyDescent="0.45">
      <c r="A26" s="99">
        <f t="shared" si="4"/>
        <v>23</v>
      </c>
      <c r="B26" s="361">
        <v>44398</v>
      </c>
      <c r="C26" s="381" t="str">
        <f t="shared" si="0"/>
        <v>北地区</v>
      </c>
      <c r="D26" s="365" t="s">
        <v>32</v>
      </c>
      <c r="E26" s="364">
        <v>5</v>
      </c>
      <c r="F26" s="127">
        <v>0</v>
      </c>
      <c r="G26" s="172">
        <v>4</v>
      </c>
      <c r="H26" s="173">
        <v>4</v>
      </c>
      <c r="I26" s="127">
        <v>2</v>
      </c>
      <c r="J26" s="172">
        <v>0</v>
      </c>
      <c r="K26" s="172">
        <v>0</v>
      </c>
      <c r="L26" s="172">
        <v>0</v>
      </c>
      <c r="M26" s="172">
        <v>1</v>
      </c>
      <c r="N26" s="172">
        <v>2</v>
      </c>
      <c r="O26" s="172">
        <v>0</v>
      </c>
      <c r="P26" s="172">
        <v>0</v>
      </c>
      <c r="Q26" s="172">
        <v>0</v>
      </c>
      <c r="R26" s="172">
        <v>1</v>
      </c>
      <c r="S26" s="172">
        <v>0</v>
      </c>
      <c r="T26" s="128">
        <v>0</v>
      </c>
      <c r="U26" s="416">
        <v>6</v>
      </c>
      <c r="V26" s="427"/>
      <c r="W26" s="422"/>
      <c r="X26" s="415" t="s">
        <v>32</v>
      </c>
      <c r="Y26" s="412"/>
      <c r="Z26" s="411"/>
      <c r="AA26" s="411">
        <f t="shared" si="1"/>
        <v>0</v>
      </c>
      <c r="AB26" s="411">
        <f t="shared" si="2"/>
        <v>0</v>
      </c>
      <c r="AC26" s="411">
        <f t="shared" si="3"/>
        <v>0</v>
      </c>
      <c r="AD26" s="430"/>
      <c r="AE26" s="430"/>
      <c r="AF26" s="430"/>
      <c r="AG26" s="430"/>
      <c r="AH26" s="430"/>
      <c r="AI26" s="430"/>
      <c r="AJ26" s="430"/>
      <c r="AK26" s="430"/>
      <c r="AL26" s="430"/>
      <c r="AM26" s="430"/>
      <c r="AN26" s="430"/>
    </row>
    <row r="27" spans="1:133" s="344" customFormat="1" ht="18" x14ac:dyDescent="0.45">
      <c r="A27" s="99">
        <f t="shared" si="4"/>
        <v>24</v>
      </c>
      <c r="B27" s="367">
        <v>44404</v>
      </c>
      <c r="C27" s="375" t="str">
        <f t="shared" si="0"/>
        <v>公民館</v>
      </c>
      <c r="D27" s="382" t="s">
        <v>37</v>
      </c>
      <c r="E27" s="383" t="s">
        <v>27</v>
      </c>
      <c r="F27" s="151"/>
      <c r="G27" s="178"/>
      <c r="H27" s="179"/>
      <c r="I27" s="151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52"/>
      <c r="U27" s="420"/>
      <c r="V27" s="427"/>
      <c r="W27" s="422"/>
      <c r="X27" s="415" t="s">
        <v>37</v>
      </c>
      <c r="Y27" s="412"/>
      <c r="Z27" s="411"/>
      <c r="AA27" s="411">
        <f t="shared" si="1"/>
        <v>0</v>
      </c>
      <c r="AB27" s="411">
        <f t="shared" si="2"/>
        <v>1</v>
      </c>
      <c r="AC27" s="411">
        <f t="shared" si="3"/>
        <v>0</v>
      </c>
      <c r="AD27" s="430"/>
      <c r="AE27" s="430"/>
      <c r="AF27" s="430"/>
      <c r="AG27" s="430"/>
      <c r="AH27" s="430"/>
      <c r="AI27" s="430"/>
      <c r="AJ27" s="430"/>
      <c r="AK27" s="430"/>
      <c r="AL27" s="430"/>
      <c r="AM27" s="430"/>
      <c r="AN27" s="430"/>
    </row>
    <row r="28" spans="1:133" s="344" customFormat="1" ht="18" x14ac:dyDescent="0.45">
      <c r="A28" s="99">
        <f t="shared" si="4"/>
        <v>25</v>
      </c>
      <c r="B28" s="384">
        <v>44409</v>
      </c>
      <c r="C28" s="357" t="str">
        <f t="shared" si="0"/>
        <v>東地区</v>
      </c>
      <c r="D28" s="371" t="s">
        <v>33</v>
      </c>
      <c r="E28" s="385">
        <v>6</v>
      </c>
      <c r="F28" s="154">
        <v>0</v>
      </c>
      <c r="G28" s="180">
        <v>1</v>
      </c>
      <c r="H28" s="181">
        <v>1</v>
      </c>
      <c r="I28" s="154">
        <v>0</v>
      </c>
      <c r="J28" s="180">
        <v>0</v>
      </c>
      <c r="K28" s="180">
        <v>0</v>
      </c>
      <c r="L28" s="180">
        <v>0</v>
      </c>
      <c r="M28" s="180">
        <v>1</v>
      </c>
      <c r="N28" s="180">
        <v>1</v>
      </c>
      <c r="O28" s="180">
        <v>0</v>
      </c>
      <c r="P28" s="180">
        <v>0</v>
      </c>
      <c r="Q28" s="180">
        <v>0</v>
      </c>
      <c r="R28" s="180">
        <v>0</v>
      </c>
      <c r="S28" s="180">
        <v>0</v>
      </c>
      <c r="T28" s="155">
        <v>0</v>
      </c>
      <c r="U28" s="423">
        <v>2</v>
      </c>
      <c r="V28" s="427"/>
      <c r="W28" s="422"/>
      <c r="X28" s="415" t="s">
        <v>33</v>
      </c>
      <c r="Y28" s="412"/>
      <c r="Z28" s="411"/>
      <c r="AA28" s="411">
        <f t="shared" si="1"/>
        <v>0</v>
      </c>
      <c r="AB28" s="411">
        <f t="shared" si="2"/>
        <v>0</v>
      </c>
      <c r="AC28" s="411">
        <f t="shared" si="3"/>
        <v>0</v>
      </c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</row>
    <row r="29" spans="1:133" s="344" customFormat="1" ht="18" x14ac:dyDescent="0.45">
      <c r="A29" s="99">
        <f t="shared" si="4"/>
        <v>26</v>
      </c>
      <c r="B29" s="386">
        <v>44413</v>
      </c>
      <c r="C29" s="362" t="str">
        <f t="shared" si="0"/>
        <v>北地区</v>
      </c>
      <c r="D29" s="363" t="s">
        <v>32</v>
      </c>
      <c r="E29" s="364">
        <v>6</v>
      </c>
      <c r="F29" s="127">
        <v>0</v>
      </c>
      <c r="G29" s="172">
        <v>2</v>
      </c>
      <c r="H29" s="173">
        <v>2</v>
      </c>
      <c r="I29" s="127">
        <v>0</v>
      </c>
      <c r="J29" s="172">
        <v>0</v>
      </c>
      <c r="K29" s="172">
        <v>0</v>
      </c>
      <c r="L29" s="172">
        <v>0</v>
      </c>
      <c r="M29" s="172">
        <v>0</v>
      </c>
      <c r="N29" s="172">
        <v>0</v>
      </c>
      <c r="O29" s="172">
        <v>1</v>
      </c>
      <c r="P29" s="172">
        <v>0</v>
      </c>
      <c r="Q29" s="172">
        <v>0</v>
      </c>
      <c r="R29" s="172">
        <v>0</v>
      </c>
      <c r="S29" s="172">
        <v>1</v>
      </c>
      <c r="T29" s="128">
        <v>0</v>
      </c>
      <c r="U29" s="416">
        <v>2</v>
      </c>
      <c r="V29" s="428"/>
      <c r="W29" s="422"/>
      <c r="X29" s="415" t="s">
        <v>32</v>
      </c>
      <c r="Y29" s="412"/>
      <c r="Z29" s="411"/>
      <c r="AA29" s="411">
        <f t="shared" si="1"/>
        <v>0</v>
      </c>
      <c r="AB29" s="411">
        <f t="shared" si="2"/>
        <v>0</v>
      </c>
      <c r="AC29" s="411">
        <f t="shared" si="3"/>
        <v>0</v>
      </c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</row>
    <row r="30" spans="1:133" s="344" customFormat="1" ht="18" x14ac:dyDescent="0.45">
      <c r="A30" s="99">
        <f t="shared" si="4"/>
        <v>27</v>
      </c>
      <c r="B30" s="386">
        <v>44421</v>
      </c>
      <c r="C30" s="372" t="str">
        <f t="shared" si="0"/>
        <v>公民館</v>
      </c>
      <c r="D30" s="387" t="s">
        <v>37</v>
      </c>
      <c r="E30" s="374" t="s">
        <v>27</v>
      </c>
      <c r="F30" s="127"/>
      <c r="G30" s="172"/>
      <c r="H30" s="173"/>
      <c r="I30" s="127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28"/>
      <c r="U30" s="416"/>
      <c r="V30" s="428"/>
      <c r="W30" s="422"/>
      <c r="X30" s="415" t="s">
        <v>37</v>
      </c>
      <c r="Y30" s="412"/>
      <c r="Z30" s="411"/>
      <c r="AA30" s="411">
        <f t="shared" si="1"/>
        <v>0</v>
      </c>
      <c r="AB30" s="411">
        <f t="shared" si="2"/>
        <v>1</v>
      </c>
      <c r="AC30" s="411">
        <f t="shared" si="3"/>
        <v>0</v>
      </c>
      <c r="AD30" s="430"/>
      <c r="AE30" s="430"/>
      <c r="AF30" s="430"/>
      <c r="AG30" s="430"/>
      <c r="AH30" s="430"/>
      <c r="AI30" s="430"/>
      <c r="AJ30" s="430"/>
      <c r="AK30" s="430"/>
      <c r="AL30" s="430"/>
      <c r="AM30" s="430"/>
      <c r="AN30" s="430"/>
    </row>
    <row r="31" spans="1:133" s="344" customFormat="1" ht="18" x14ac:dyDescent="0.45">
      <c r="A31" s="99">
        <f t="shared" si="4"/>
        <v>28</v>
      </c>
      <c r="B31" s="386">
        <v>44423</v>
      </c>
      <c r="C31" s="372" t="str">
        <f t="shared" si="0"/>
        <v>東地区</v>
      </c>
      <c r="D31" s="373" t="s">
        <v>33</v>
      </c>
      <c r="E31" s="374" t="s">
        <v>27</v>
      </c>
      <c r="F31" s="127"/>
      <c r="G31" s="172"/>
      <c r="H31" s="173"/>
      <c r="I31" s="127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28"/>
      <c r="U31" s="416"/>
      <c r="V31" s="428"/>
      <c r="W31" s="422"/>
      <c r="X31" s="415" t="s">
        <v>33</v>
      </c>
      <c r="Y31" s="412"/>
      <c r="Z31" s="411"/>
      <c r="AA31" s="411">
        <f t="shared" si="1"/>
        <v>1</v>
      </c>
      <c r="AB31" s="411">
        <f t="shared" si="2"/>
        <v>0</v>
      </c>
      <c r="AC31" s="411">
        <f t="shared" si="3"/>
        <v>0</v>
      </c>
      <c r="AD31" s="430"/>
      <c r="AE31" s="430"/>
      <c r="AF31" s="430"/>
      <c r="AG31" s="430"/>
      <c r="AH31" s="430"/>
      <c r="AI31" s="430"/>
      <c r="AJ31" s="430"/>
      <c r="AK31" s="430"/>
      <c r="AL31" s="430"/>
      <c r="AM31" s="430"/>
      <c r="AN31" s="430"/>
    </row>
    <row r="32" spans="1:133" s="344" customFormat="1" ht="18" x14ac:dyDescent="0.45">
      <c r="A32" s="99">
        <f t="shared" si="4"/>
        <v>29</v>
      </c>
      <c r="B32" s="386">
        <v>44426</v>
      </c>
      <c r="C32" s="362" t="str">
        <f t="shared" si="0"/>
        <v>北地区</v>
      </c>
      <c r="D32" s="366" t="s">
        <v>32</v>
      </c>
      <c r="E32" s="364">
        <v>5</v>
      </c>
      <c r="F32" s="127">
        <v>1</v>
      </c>
      <c r="G32" s="172">
        <v>2</v>
      </c>
      <c r="H32" s="173">
        <v>3</v>
      </c>
      <c r="I32" s="127">
        <v>2</v>
      </c>
      <c r="J32" s="172">
        <v>0</v>
      </c>
      <c r="K32" s="172">
        <v>1</v>
      </c>
      <c r="L32" s="172">
        <v>0</v>
      </c>
      <c r="M32" s="172">
        <v>1</v>
      </c>
      <c r="N32" s="172">
        <v>0</v>
      </c>
      <c r="O32" s="172">
        <v>1</v>
      </c>
      <c r="P32" s="172">
        <v>0</v>
      </c>
      <c r="Q32" s="172">
        <v>0</v>
      </c>
      <c r="R32" s="172">
        <v>0</v>
      </c>
      <c r="S32" s="172">
        <v>0</v>
      </c>
      <c r="T32" s="128">
        <v>0</v>
      </c>
      <c r="U32" s="416">
        <v>5</v>
      </c>
      <c r="V32" s="428"/>
      <c r="W32" s="422"/>
      <c r="X32" s="415" t="s">
        <v>32</v>
      </c>
      <c r="Y32" s="412"/>
      <c r="Z32" s="411"/>
      <c r="AA32" s="411">
        <f t="shared" si="1"/>
        <v>0</v>
      </c>
      <c r="AB32" s="411">
        <f t="shared" si="2"/>
        <v>0</v>
      </c>
      <c r="AC32" s="411">
        <f t="shared" si="3"/>
        <v>0</v>
      </c>
      <c r="AD32" s="430"/>
      <c r="AE32" s="430"/>
      <c r="AF32" s="430"/>
      <c r="AG32" s="430"/>
      <c r="AH32" s="430"/>
      <c r="AI32" s="430"/>
      <c r="AJ32" s="430"/>
      <c r="AK32" s="430"/>
      <c r="AL32" s="430"/>
      <c r="AM32" s="430"/>
      <c r="AN32" s="430"/>
    </row>
    <row r="33" spans="1:40" s="344" customFormat="1" ht="18" x14ac:dyDescent="0.45">
      <c r="A33" s="99">
        <f t="shared" si="4"/>
        <v>30</v>
      </c>
      <c r="B33" s="388">
        <v>44432</v>
      </c>
      <c r="C33" s="389" t="str">
        <f t="shared" si="0"/>
        <v>公民館</v>
      </c>
      <c r="D33" s="390" t="s">
        <v>37</v>
      </c>
      <c r="E33" s="377" t="s">
        <v>27</v>
      </c>
      <c r="F33" s="151"/>
      <c r="G33" s="178"/>
      <c r="H33" s="179"/>
      <c r="I33" s="151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52"/>
      <c r="U33" s="420"/>
      <c r="V33" s="428"/>
      <c r="W33" s="422"/>
      <c r="X33" s="415" t="s">
        <v>37</v>
      </c>
      <c r="Y33" s="412"/>
      <c r="Z33" s="411"/>
      <c r="AA33" s="411">
        <f t="shared" si="1"/>
        <v>0</v>
      </c>
      <c r="AB33" s="411">
        <f t="shared" si="2"/>
        <v>1</v>
      </c>
      <c r="AC33" s="411">
        <f t="shared" si="3"/>
        <v>0</v>
      </c>
      <c r="AD33" s="430"/>
      <c r="AE33" s="430"/>
      <c r="AF33" s="430"/>
      <c r="AG33" s="430"/>
      <c r="AH33" s="430"/>
      <c r="AI33" s="430"/>
      <c r="AJ33" s="430"/>
      <c r="AK33" s="430"/>
      <c r="AL33" s="430"/>
      <c r="AM33" s="430"/>
      <c r="AN33" s="430"/>
    </row>
    <row r="34" spans="1:40" s="344" customFormat="1" ht="18" x14ac:dyDescent="0.45">
      <c r="A34" s="99">
        <f t="shared" si="4"/>
        <v>31</v>
      </c>
      <c r="B34" s="384">
        <v>44441</v>
      </c>
      <c r="C34" s="391" t="str">
        <f t="shared" si="0"/>
        <v>北地区</v>
      </c>
      <c r="D34" s="392" t="s">
        <v>32</v>
      </c>
      <c r="E34" s="393" t="s">
        <v>27</v>
      </c>
      <c r="F34" s="154"/>
      <c r="G34" s="180"/>
      <c r="H34" s="181"/>
      <c r="I34" s="154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55"/>
      <c r="U34" s="423"/>
      <c r="V34" s="428"/>
      <c r="W34" s="422"/>
      <c r="X34" s="415" t="s">
        <v>32</v>
      </c>
      <c r="Y34" s="412"/>
      <c r="Z34" s="411"/>
      <c r="AA34" s="411">
        <f t="shared" si="1"/>
        <v>0</v>
      </c>
      <c r="AB34" s="411">
        <f t="shared" si="2"/>
        <v>0</v>
      </c>
      <c r="AC34" s="411">
        <f t="shared" si="3"/>
        <v>1</v>
      </c>
      <c r="AD34" s="430"/>
      <c r="AE34" s="430"/>
      <c r="AF34" s="430"/>
      <c r="AG34" s="430"/>
      <c r="AH34" s="430"/>
      <c r="AI34" s="430"/>
      <c r="AJ34" s="430"/>
      <c r="AK34" s="430"/>
      <c r="AL34" s="430"/>
      <c r="AM34" s="430"/>
      <c r="AN34" s="430"/>
    </row>
    <row r="35" spans="1:40" s="344" customFormat="1" ht="18" x14ac:dyDescent="0.45">
      <c r="A35" s="99">
        <f t="shared" si="4"/>
        <v>32</v>
      </c>
      <c r="B35" s="386">
        <v>44444</v>
      </c>
      <c r="C35" s="372" t="str">
        <f t="shared" si="0"/>
        <v>東地区</v>
      </c>
      <c r="D35" s="373" t="s">
        <v>33</v>
      </c>
      <c r="E35" s="374" t="s">
        <v>27</v>
      </c>
      <c r="F35" s="127"/>
      <c r="G35" s="172"/>
      <c r="H35" s="173"/>
      <c r="I35" s="127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28"/>
      <c r="U35" s="416"/>
      <c r="V35" s="428"/>
      <c r="W35" s="422"/>
      <c r="X35" s="415" t="s">
        <v>33</v>
      </c>
      <c r="Y35" s="412"/>
      <c r="Z35" s="411"/>
      <c r="AA35" s="411">
        <f t="shared" si="1"/>
        <v>1</v>
      </c>
      <c r="AB35" s="411">
        <f t="shared" si="2"/>
        <v>0</v>
      </c>
      <c r="AC35" s="411">
        <f t="shared" si="3"/>
        <v>0</v>
      </c>
      <c r="AD35" s="430"/>
      <c r="AE35" s="430"/>
      <c r="AF35" s="430"/>
      <c r="AG35" s="430"/>
      <c r="AH35" s="430"/>
      <c r="AI35" s="430"/>
      <c r="AJ35" s="430"/>
      <c r="AK35" s="430"/>
      <c r="AL35" s="430"/>
      <c r="AM35" s="430"/>
      <c r="AN35" s="430"/>
    </row>
    <row r="36" spans="1:40" s="344" customFormat="1" ht="18" x14ac:dyDescent="0.45">
      <c r="A36" s="99">
        <f t="shared" si="4"/>
        <v>33</v>
      </c>
      <c r="B36" s="386">
        <v>44449</v>
      </c>
      <c r="C36" s="372" t="str">
        <f t="shared" ref="C36:C67" si="5">IFERROR(VLOOKUP(D36,Y$4:Z$6,2)," ")</f>
        <v>公民館</v>
      </c>
      <c r="D36" s="373" t="s">
        <v>37</v>
      </c>
      <c r="E36" s="374" t="s">
        <v>27</v>
      </c>
      <c r="F36" s="127"/>
      <c r="G36" s="172"/>
      <c r="H36" s="173"/>
      <c r="I36" s="127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28"/>
      <c r="U36" s="416"/>
      <c r="V36" s="428"/>
      <c r="W36" s="422"/>
      <c r="X36" s="415" t="s">
        <v>37</v>
      </c>
      <c r="Y36" s="412"/>
      <c r="Z36" s="411"/>
      <c r="AA36" s="411">
        <f t="shared" ref="AA36:AA67" si="6">IF((AND((IF($C36=$AA$3,1,0)),(IF($E36=$Z$3,1,0)))),1,0)</f>
        <v>0</v>
      </c>
      <c r="AB36" s="411">
        <f t="shared" ref="AB36:AB67" si="7">IF((AND((IF($C36=$AB$3,1,0)),(IF($E36=$Z$3,1,0)))),1,0)</f>
        <v>1</v>
      </c>
      <c r="AC36" s="411">
        <f t="shared" ref="AC36:AC67" si="8">IF((AND((IF($C36=$AC$3,1,0)),(IF($E36=$Z$3,1,0)))),1,0)</f>
        <v>0</v>
      </c>
      <c r="AD36" s="430"/>
      <c r="AE36" s="430"/>
      <c r="AF36" s="430"/>
      <c r="AG36" s="430"/>
      <c r="AH36" s="430"/>
      <c r="AI36" s="430"/>
      <c r="AJ36" s="430"/>
      <c r="AK36" s="430"/>
      <c r="AL36" s="430"/>
      <c r="AM36" s="430"/>
      <c r="AN36" s="430"/>
    </row>
    <row r="37" spans="1:40" s="344" customFormat="1" ht="18" x14ac:dyDescent="0.45">
      <c r="A37" s="99">
        <f t="shared" si="4"/>
        <v>34</v>
      </c>
      <c r="B37" s="386">
        <v>44454</v>
      </c>
      <c r="C37" s="372" t="str">
        <f t="shared" si="5"/>
        <v>北地区</v>
      </c>
      <c r="D37" s="387" t="s">
        <v>32</v>
      </c>
      <c r="E37" s="374" t="s">
        <v>27</v>
      </c>
      <c r="F37" s="127"/>
      <c r="G37" s="172"/>
      <c r="H37" s="173"/>
      <c r="I37" s="127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28"/>
      <c r="U37" s="416"/>
      <c r="V37" s="428"/>
      <c r="W37" s="422"/>
      <c r="X37" s="415" t="s">
        <v>32</v>
      </c>
      <c r="Y37" s="412"/>
      <c r="Z37" s="411"/>
      <c r="AA37" s="411">
        <f t="shared" si="6"/>
        <v>0</v>
      </c>
      <c r="AB37" s="411">
        <f t="shared" si="7"/>
        <v>0</v>
      </c>
      <c r="AC37" s="411">
        <f t="shared" si="8"/>
        <v>1</v>
      </c>
      <c r="AD37" s="430"/>
      <c r="AE37" s="430"/>
      <c r="AF37" s="430"/>
      <c r="AG37" s="430"/>
      <c r="AH37" s="430"/>
      <c r="AI37" s="430"/>
      <c r="AJ37" s="430"/>
      <c r="AK37" s="430"/>
      <c r="AL37" s="430"/>
      <c r="AM37" s="430"/>
      <c r="AN37" s="430"/>
    </row>
    <row r="38" spans="1:40" s="344" customFormat="1" ht="18" x14ac:dyDescent="0.45">
      <c r="A38" s="99">
        <f t="shared" si="4"/>
        <v>35</v>
      </c>
      <c r="B38" s="386">
        <v>44458</v>
      </c>
      <c r="C38" s="372" t="str">
        <f t="shared" si="5"/>
        <v>東地区</v>
      </c>
      <c r="D38" s="373" t="s">
        <v>33</v>
      </c>
      <c r="E38" s="374" t="s">
        <v>27</v>
      </c>
      <c r="F38" s="127"/>
      <c r="G38" s="172"/>
      <c r="H38" s="173"/>
      <c r="I38" s="127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28"/>
      <c r="U38" s="416"/>
      <c r="V38" s="428"/>
      <c r="W38" s="422"/>
      <c r="X38" s="415" t="s">
        <v>33</v>
      </c>
      <c r="Y38" s="412"/>
      <c r="Z38" s="411"/>
      <c r="AA38" s="411">
        <f t="shared" si="6"/>
        <v>1</v>
      </c>
      <c r="AB38" s="411">
        <f t="shared" si="7"/>
        <v>0</v>
      </c>
      <c r="AC38" s="411">
        <f t="shared" si="8"/>
        <v>0</v>
      </c>
      <c r="AD38" s="430"/>
      <c r="AE38" s="430"/>
      <c r="AF38" s="430"/>
      <c r="AG38" s="430"/>
      <c r="AH38" s="430"/>
      <c r="AI38" s="430"/>
      <c r="AJ38" s="430"/>
      <c r="AK38" s="430"/>
      <c r="AL38" s="430"/>
      <c r="AM38" s="430"/>
      <c r="AN38" s="430"/>
    </row>
    <row r="39" spans="1:40" s="344" customFormat="1" ht="18" x14ac:dyDescent="0.45">
      <c r="A39" s="99">
        <f t="shared" si="4"/>
        <v>36</v>
      </c>
      <c r="B39" s="388">
        <v>44467</v>
      </c>
      <c r="C39" s="375" t="str">
        <f t="shared" si="5"/>
        <v>公民館</v>
      </c>
      <c r="D39" s="394" t="s">
        <v>37</v>
      </c>
      <c r="E39" s="377" t="s">
        <v>27</v>
      </c>
      <c r="F39" s="151"/>
      <c r="G39" s="178"/>
      <c r="H39" s="179"/>
      <c r="I39" s="151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52"/>
      <c r="U39" s="420"/>
      <c r="V39" s="428"/>
      <c r="W39" s="422"/>
      <c r="X39" s="415" t="s">
        <v>37</v>
      </c>
      <c r="Y39" s="412"/>
      <c r="Z39" s="411"/>
      <c r="AA39" s="411">
        <f t="shared" si="6"/>
        <v>0</v>
      </c>
      <c r="AB39" s="411">
        <f t="shared" si="7"/>
        <v>1</v>
      </c>
      <c r="AC39" s="411">
        <f t="shared" si="8"/>
        <v>0</v>
      </c>
      <c r="AD39" s="430"/>
      <c r="AE39" s="430"/>
      <c r="AF39" s="430"/>
      <c r="AG39" s="430"/>
      <c r="AH39" s="430"/>
      <c r="AI39" s="430"/>
      <c r="AJ39" s="430"/>
      <c r="AK39" s="430"/>
      <c r="AL39" s="430"/>
      <c r="AM39" s="430"/>
      <c r="AN39" s="430"/>
    </row>
    <row r="40" spans="1:40" s="344" customFormat="1" ht="18" x14ac:dyDescent="0.45">
      <c r="A40" s="99">
        <f t="shared" si="4"/>
        <v>37</v>
      </c>
      <c r="B40" s="384">
        <v>44472</v>
      </c>
      <c r="C40" s="357" t="str">
        <f t="shared" si="5"/>
        <v>東地区</v>
      </c>
      <c r="D40" s="395" t="s">
        <v>33</v>
      </c>
      <c r="E40" s="359">
        <v>5</v>
      </c>
      <c r="F40" s="154">
        <v>0</v>
      </c>
      <c r="G40" s="180">
        <v>1</v>
      </c>
      <c r="H40" s="181">
        <v>1</v>
      </c>
      <c r="I40" s="154">
        <v>1</v>
      </c>
      <c r="J40" s="180">
        <v>0</v>
      </c>
      <c r="K40" s="180">
        <v>0</v>
      </c>
      <c r="L40" s="180">
        <v>0</v>
      </c>
      <c r="M40" s="180">
        <v>0</v>
      </c>
      <c r="N40" s="180">
        <v>0</v>
      </c>
      <c r="O40" s="180">
        <v>0</v>
      </c>
      <c r="P40" s="180">
        <v>0</v>
      </c>
      <c r="Q40" s="180">
        <v>0</v>
      </c>
      <c r="R40" s="180">
        <v>0</v>
      </c>
      <c r="S40" s="180">
        <v>0</v>
      </c>
      <c r="T40" s="155">
        <v>0</v>
      </c>
      <c r="U40" s="423">
        <v>1</v>
      </c>
      <c r="V40" s="428"/>
      <c r="W40" s="422"/>
      <c r="X40" s="415" t="s">
        <v>33</v>
      </c>
      <c r="Y40" s="412"/>
      <c r="Z40" s="411"/>
      <c r="AA40" s="411">
        <f t="shared" si="6"/>
        <v>0</v>
      </c>
      <c r="AB40" s="411">
        <f t="shared" si="7"/>
        <v>0</v>
      </c>
      <c r="AC40" s="411">
        <f t="shared" si="8"/>
        <v>0</v>
      </c>
      <c r="AD40" s="430"/>
      <c r="AE40" s="430"/>
      <c r="AF40" s="430"/>
      <c r="AG40" s="430"/>
      <c r="AH40" s="430"/>
      <c r="AI40" s="430"/>
      <c r="AJ40" s="430"/>
      <c r="AK40" s="430"/>
      <c r="AL40" s="430"/>
      <c r="AM40" s="430"/>
      <c r="AN40" s="430"/>
    </row>
    <row r="41" spans="1:40" s="344" customFormat="1" ht="18" x14ac:dyDescent="0.45">
      <c r="A41" s="99">
        <f t="shared" si="4"/>
        <v>38</v>
      </c>
      <c r="B41" s="386">
        <v>44476</v>
      </c>
      <c r="C41" s="362" t="str">
        <f t="shared" si="5"/>
        <v>北地区</v>
      </c>
      <c r="D41" s="395" t="s">
        <v>32</v>
      </c>
      <c r="E41" s="364">
        <v>4</v>
      </c>
      <c r="F41" s="127">
        <v>1</v>
      </c>
      <c r="G41" s="172">
        <v>3</v>
      </c>
      <c r="H41" s="173">
        <v>4</v>
      </c>
      <c r="I41" s="127">
        <v>1</v>
      </c>
      <c r="J41" s="172">
        <v>1</v>
      </c>
      <c r="K41" s="172">
        <v>0</v>
      </c>
      <c r="L41" s="172">
        <v>1</v>
      </c>
      <c r="M41" s="172">
        <v>1</v>
      </c>
      <c r="N41" s="172">
        <v>4</v>
      </c>
      <c r="O41" s="172">
        <v>0</v>
      </c>
      <c r="P41" s="172">
        <v>0</v>
      </c>
      <c r="Q41" s="172">
        <v>0</v>
      </c>
      <c r="R41" s="172">
        <v>2</v>
      </c>
      <c r="S41" s="172">
        <v>1</v>
      </c>
      <c r="T41" s="128">
        <v>0</v>
      </c>
      <c r="U41" s="416">
        <v>11</v>
      </c>
      <c r="V41" s="428"/>
      <c r="W41" s="422"/>
      <c r="X41" s="415" t="s">
        <v>32</v>
      </c>
      <c r="Y41" s="412"/>
      <c r="Z41" s="411"/>
      <c r="AA41" s="411">
        <f t="shared" si="6"/>
        <v>0</v>
      </c>
      <c r="AB41" s="411">
        <f t="shared" si="7"/>
        <v>0</v>
      </c>
      <c r="AC41" s="411">
        <f t="shared" si="8"/>
        <v>0</v>
      </c>
      <c r="AD41" s="430"/>
      <c r="AE41" s="430"/>
      <c r="AF41" s="430"/>
      <c r="AG41" s="430"/>
      <c r="AH41" s="430"/>
      <c r="AI41" s="430"/>
      <c r="AJ41" s="430"/>
      <c r="AK41" s="430"/>
      <c r="AL41" s="430"/>
      <c r="AM41" s="430"/>
      <c r="AN41" s="430"/>
    </row>
    <row r="42" spans="1:40" s="344" customFormat="1" ht="18" x14ac:dyDescent="0.45">
      <c r="A42" s="99">
        <f t="shared" si="4"/>
        <v>39</v>
      </c>
      <c r="B42" s="396">
        <v>44477</v>
      </c>
      <c r="C42" s="362" t="str">
        <f t="shared" si="5"/>
        <v>公民館</v>
      </c>
      <c r="D42" s="395" t="s">
        <v>37</v>
      </c>
      <c r="E42" s="364">
        <v>4</v>
      </c>
      <c r="F42" s="127">
        <v>2</v>
      </c>
      <c r="G42" s="172">
        <v>2</v>
      </c>
      <c r="H42" s="173">
        <v>4</v>
      </c>
      <c r="I42" s="127">
        <v>3</v>
      </c>
      <c r="J42" s="172">
        <v>0</v>
      </c>
      <c r="K42" s="172">
        <v>0</v>
      </c>
      <c r="L42" s="172">
        <v>1</v>
      </c>
      <c r="M42" s="172">
        <v>0</v>
      </c>
      <c r="N42" s="172">
        <v>1</v>
      </c>
      <c r="O42" s="172">
        <v>0</v>
      </c>
      <c r="P42" s="172">
        <v>2</v>
      </c>
      <c r="Q42" s="172">
        <v>0</v>
      </c>
      <c r="R42" s="172">
        <v>0</v>
      </c>
      <c r="S42" s="172">
        <v>0</v>
      </c>
      <c r="T42" s="128">
        <v>0</v>
      </c>
      <c r="U42" s="416">
        <v>7</v>
      </c>
      <c r="V42" s="428"/>
      <c r="W42" s="422"/>
      <c r="X42" s="415" t="s">
        <v>37</v>
      </c>
      <c r="Y42" s="412"/>
      <c r="Z42" s="411"/>
      <c r="AA42" s="411">
        <f t="shared" si="6"/>
        <v>0</v>
      </c>
      <c r="AB42" s="411">
        <f t="shared" si="7"/>
        <v>0</v>
      </c>
      <c r="AC42" s="411">
        <f t="shared" si="8"/>
        <v>0</v>
      </c>
      <c r="AD42" s="430"/>
      <c r="AE42" s="430"/>
      <c r="AF42" s="430"/>
      <c r="AG42" s="430"/>
      <c r="AH42" s="430"/>
      <c r="AI42" s="430"/>
      <c r="AJ42" s="430"/>
      <c r="AK42" s="430"/>
      <c r="AL42" s="430"/>
      <c r="AM42" s="430"/>
      <c r="AN42" s="430"/>
    </row>
    <row r="43" spans="1:40" s="344" customFormat="1" ht="18" x14ac:dyDescent="0.45">
      <c r="A43" s="99">
        <f t="shared" si="4"/>
        <v>40</v>
      </c>
      <c r="B43" s="396">
        <v>44486</v>
      </c>
      <c r="C43" s="362" t="str">
        <f t="shared" si="5"/>
        <v>東地区</v>
      </c>
      <c r="D43" s="395" t="s">
        <v>33</v>
      </c>
      <c r="E43" s="364">
        <v>4</v>
      </c>
      <c r="F43" s="127">
        <v>2</v>
      </c>
      <c r="G43" s="172">
        <v>1</v>
      </c>
      <c r="H43" s="173">
        <v>3</v>
      </c>
      <c r="I43" s="127">
        <v>1</v>
      </c>
      <c r="J43" s="172">
        <v>0</v>
      </c>
      <c r="K43" s="172">
        <v>1</v>
      </c>
      <c r="L43" s="172">
        <v>2</v>
      </c>
      <c r="M43" s="172">
        <v>1</v>
      </c>
      <c r="N43" s="172">
        <v>1</v>
      </c>
      <c r="O43" s="172">
        <v>0</v>
      </c>
      <c r="P43" s="172">
        <v>0</v>
      </c>
      <c r="Q43" s="172">
        <v>1</v>
      </c>
      <c r="R43" s="172">
        <v>1</v>
      </c>
      <c r="S43" s="172">
        <v>0</v>
      </c>
      <c r="T43" s="128">
        <v>0</v>
      </c>
      <c r="U43" s="416">
        <v>8</v>
      </c>
      <c r="V43" s="428"/>
      <c r="W43" s="422"/>
      <c r="X43" s="415" t="s">
        <v>33</v>
      </c>
      <c r="Y43" s="412"/>
      <c r="Z43" s="411"/>
      <c r="AA43" s="411">
        <f t="shared" si="6"/>
        <v>0</v>
      </c>
      <c r="AB43" s="411">
        <f t="shared" si="7"/>
        <v>0</v>
      </c>
      <c r="AC43" s="411">
        <f t="shared" si="8"/>
        <v>0</v>
      </c>
      <c r="AD43" s="430"/>
      <c r="AE43" s="430"/>
      <c r="AF43" s="430"/>
      <c r="AG43" s="430"/>
      <c r="AH43" s="430"/>
      <c r="AI43" s="430"/>
      <c r="AJ43" s="430"/>
      <c r="AK43" s="430"/>
      <c r="AL43" s="430"/>
      <c r="AM43" s="430"/>
      <c r="AN43" s="430"/>
    </row>
    <row r="44" spans="1:40" s="344" customFormat="1" ht="18" x14ac:dyDescent="0.45">
      <c r="A44" s="99">
        <f t="shared" si="4"/>
        <v>41</v>
      </c>
      <c r="B44" s="396">
        <v>44489</v>
      </c>
      <c r="C44" s="362" t="str">
        <f t="shared" si="5"/>
        <v>北地区</v>
      </c>
      <c r="D44" s="395" t="s">
        <v>32</v>
      </c>
      <c r="E44" s="364">
        <v>5</v>
      </c>
      <c r="F44" s="127">
        <v>0</v>
      </c>
      <c r="G44" s="172">
        <v>3</v>
      </c>
      <c r="H44" s="173">
        <v>3</v>
      </c>
      <c r="I44" s="127">
        <v>2</v>
      </c>
      <c r="J44" s="172">
        <v>0</v>
      </c>
      <c r="K44" s="172">
        <v>0</v>
      </c>
      <c r="L44" s="172">
        <v>0</v>
      </c>
      <c r="M44" s="172">
        <v>0</v>
      </c>
      <c r="N44" s="172">
        <v>4</v>
      </c>
      <c r="O44" s="172">
        <v>0</v>
      </c>
      <c r="P44" s="172">
        <v>0</v>
      </c>
      <c r="Q44" s="172">
        <v>0</v>
      </c>
      <c r="R44" s="172">
        <v>0</v>
      </c>
      <c r="S44" s="172">
        <v>0</v>
      </c>
      <c r="T44" s="128">
        <v>0</v>
      </c>
      <c r="U44" s="416">
        <v>6</v>
      </c>
      <c r="V44" s="428"/>
      <c r="W44" s="422"/>
      <c r="X44" s="415" t="s">
        <v>32</v>
      </c>
      <c r="Y44" s="412"/>
      <c r="Z44" s="411"/>
      <c r="AA44" s="411">
        <f t="shared" si="6"/>
        <v>0</v>
      </c>
      <c r="AB44" s="411">
        <f t="shared" si="7"/>
        <v>0</v>
      </c>
      <c r="AC44" s="411">
        <f t="shared" si="8"/>
        <v>0</v>
      </c>
      <c r="AD44" s="430"/>
      <c r="AE44" s="430"/>
      <c r="AF44" s="430"/>
      <c r="AG44" s="430"/>
      <c r="AH44" s="430"/>
      <c r="AI44" s="430"/>
      <c r="AJ44" s="430"/>
      <c r="AK44" s="430"/>
      <c r="AL44" s="430"/>
      <c r="AM44" s="430"/>
      <c r="AN44" s="430"/>
    </row>
    <row r="45" spans="1:40" s="344" customFormat="1" ht="18" x14ac:dyDescent="0.45">
      <c r="A45" s="99">
        <f t="shared" si="4"/>
        <v>42</v>
      </c>
      <c r="B45" s="388">
        <v>44495</v>
      </c>
      <c r="C45" s="397" t="str">
        <f t="shared" si="5"/>
        <v>公民館</v>
      </c>
      <c r="D45" s="395" t="s">
        <v>37</v>
      </c>
      <c r="E45" s="398">
        <v>4</v>
      </c>
      <c r="F45" s="399">
        <v>0</v>
      </c>
      <c r="G45" s="400">
        <v>3</v>
      </c>
      <c r="H45" s="179">
        <v>3</v>
      </c>
      <c r="I45" s="399">
        <v>0</v>
      </c>
      <c r="J45" s="400">
        <v>0</v>
      </c>
      <c r="K45" s="400">
        <v>0</v>
      </c>
      <c r="L45" s="400">
        <v>0</v>
      </c>
      <c r="M45" s="400">
        <v>0</v>
      </c>
      <c r="N45" s="400">
        <v>0</v>
      </c>
      <c r="O45" s="400">
        <v>1</v>
      </c>
      <c r="P45" s="400">
        <v>0</v>
      </c>
      <c r="Q45" s="400">
        <v>0</v>
      </c>
      <c r="R45" s="400">
        <v>0</v>
      </c>
      <c r="S45" s="400">
        <v>0</v>
      </c>
      <c r="T45" s="429">
        <v>2</v>
      </c>
      <c r="U45" s="420">
        <v>3</v>
      </c>
      <c r="V45" s="428"/>
      <c r="W45" s="422"/>
      <c r="X45" s="415" t="s">
        <v>37</v>
      </c>
      <c r="Y45" s="412"/>
      <c r="Z45" s="411"/>
      <c r="AA45" s="411">
        <f t="shared" si="6"/>
        <v>0</v>
      </c>
      <c r="AB45" s="411">
        <f t="shared" si="7"/>
        <v>0</v>
      </c>
      <c r="AC45" s="411">
        <f t="shared" si="8"/>
        <v>0</v>
      </c>
      <c r="AD45" s="430"/>
      <c r="AE45" s="430"/>
      <c r="AF45" s="430"/>
      <c r="AG45" s="430"/>
      <c r="AH45" s="430"/>
      <c r="AI45" s="430"/>
      <c r="AJ45" s="430"/>
      <c r="AK45" s="430"/>
      <c r="AL45" s="430"/>
      <c r="AM45" s="430"/>
      <c r="AN45" s="430"/>
    </row>
    <row r="46" spans="1:40" s="344" customFormat="1" ht="18" x14ac:dyDescent="0.45">
      <c r="A46" s="99">
        <f t="shared" si="4"/>
        <v>43</v>
      </c>
      <c r="B46" s="384">
        <v>44504</v>
      </c>
      <c r="C46" s="357" t="str">
        <f t="shared" si="5"/>
        <v>北地区</v>
      </c>
      <c r="D46" s="401" t="s">
        <v>32</v>
      </c>
      <c r="E46" s="359">
        <v>5</v>
      </c>
      <c r="F46" s="154">
        <v>1</v>
      </c>
      <c r="G46" s="180">
        <v>4</v>
      </c>
      <c r="H46" s="181">
        <v>5</v>
      </c>
      <c r="I46" s="154">
        <v>3</v>
      </c>
      <c r="J46" s="180">
        <v>2</v>
      </c>
      <c r="K46" s="180">
        <v>0</v>
      </c>
      <c r="L46" s="180">
        <v>1</v>
      </c>
      <c r="M46" s="180">
        <v>0</v>
      </c>
      <c r="N46" s="180">
        <v>0</v>
      </c>
      <c r="O46" s="180">
        <v>1</v>
      </c>
      <c r="P46" s="180">
        <v>1</v>
      </c>
      <c r="Q46" s="180">
        <v>0</v>
      </c>
      <c r="R46" s="180">
        <v>0</v>
      </c>
      <c r="S46" s="180">
        <v>0</v>
      </c>
      <c r="T46" s="155">
        <v>1</v>
      </c>
      <c r="U46" s="423">
        <v>9</v>
      </c>
      <c r="V46" s="428"/>
      <c r="W46" s="422"/>
      <c r="X46" s="415" t="s">
        <v>32</v>
      </c>
      <c r="Y46" s="412"/>
      <c r="Z46" s="411"/>
      <c r="AA46" s="411">
        <f t="shared" si="6"/>
        <v>0</v>
      </c>
      <c r="AB46" s="411">
        <f t="shared" si="7"/>
        <v>0</v>
      </c>
      <c r="AC46" s="411">
        <f t="shared" si="8"/>
        <v>0</v>
      </c>
      <c r="AD46" s="430"/>
      <c r="AE46" s="430"/>
      <c r="AF46" s="430"/>
      <c r="AG46" s="430"/>
      <c r="AH46" s="430"/>
      <c r="AI46" s="430"/>
      <c r="AJ46" s="430"/>
      <c r="AK46" s="430"/>
      <c r="AL46" s="430"/>
      <c r="AM46" s="430"/>
      <c r="AN46" s="430"/>
    </row>
    <row r="47" spans="1:40" s="344" customFormat="1" ht="18" x14ac:dyDescent="0.45">
      <c r="A47" s="99">
        <f t="shared" si="4"/>
        <v>44</v>
      </c>
      <c r="B47" s="386">
        <v>44507</v>
      </c>
      <c r="C47" s="362" t="str">
        <f t="shared" si="5"/>
        <v>東地区</v>
      </c>
      <c r="D47" s="365" t="s">
        <v>33</v>
      </c>
      <c r="E47" s="364">
        <v>5</v>
      </c>
      <c r="F47" s="127">
        <v>0</v>
      </c>
      <c r="G47" s="172">
        <v>2</v>
      </c>
      <c r="H47" s="173">
        <v>2</v>
      </c>
      <c r="I47" s="127">
        <v>0</v>
      </c>
      <c r="J47" s="172">
        <v>0</v>
      </c>
      <c r="K47" s="172">
        <v>0</v>
      </c>
      <c r="L47" s="172">
        <v>0</v>
      </c>
      <c r="M47" s="172">
        <v>0</v>
      </c>
      <c r="N47" s="172">
        <v>0</v>
      </c>
      <c r="O47" s="172">
        <v>0</v>
      </c>
      <c r="P47" s="172">
        <v>0</v>
      </c>
      <c r="Q47" s="172">
        <v>0</v>
      </c>
      <c r="R47" s="172">
        <v>2</v>
      </c>
      <c r="S47" s="172">
        <v>0</v>
      </c>
      <c r="T47" s="128">
        <v>0</v>
      </c>
      <c r="U47" s="416">
        <v>2</v>
      </c>
      <c r="V47" s="428"/>
      <c r="W47" s="422"/>
      <c r="X47" s="415" t="s">
        <v>33</v>
      </c>
      <c r="Y47" s="412"/>
      <c r="Z47" s="411"/>
      <c r="AA47" s="411">
        <f t="shared" si="6"/>
        <v>0</v>
      </c>
      <c r="AB47" s="411">
        <f t="shared" si="7"/>
        <v>0</v>
      </c>
      <c r="AC47" s="411">
        <f t="shared" si="8"/>
        <v>0</v>
      </c>
      <c r="AD47" s="430"/>
      <c r="AE47" s="430"/>
      <c r="AF47" s="430"/>
      <c r="AG47" s="430"/>
      <c r="AH47" s="430"/>
      <c r="AI47" s="430"/>
      <c r="AJ47" s="430"/>
      <c r="AK47" s="430"/>
      <c r="AL47" s="430"/>
      <c r="AM47" s="430"/>
      <c r="AN47" s="430"/>
    </row>
    <row r="48" spans="1:40" s="344" customFormat="1" ht="18" x14ac:dyDescent="0.45">
      <c r="A48" s="99">
        <f t="shared" si="4"/>
        <v>45</v>
      </c>
      <c r="B48" s="386">
        <v>44512</v>
      </c>
      <c r="C48" s="402" t="str">
        <f t="shared" si="5"/>
        <v>公民館</v>
      </c>
      <c r="D48" s="365" t="s">
        <v>37</v>
      </c>
      <c r="E48" s="364">
        <v>4</v>
      </c>
      <c r="F48" s="127">
        <v>1</v>
      </c>
      <c r="G48" s="172">
        <v>2</v>
      </c>
      <c r="H48" s="173">
        <v>3</v>
      </c>
      <c r="I48" s="127">
        <v>0</v>
      </c>
      <c r="J48" s="172">
        <v>0</v>
      </c>
      <c r="K48" s="172">
        <v>0</v>
      </c>
      <c r="L48" s="172">
        <v>1</v>
      </c>
      <c r="M48" s="172">
        <v>1</v>
      </c>
      <c r="N48" s="172">
        <v>0</v>
      </c>
      <c r="O48" s="172">
        <v>1</v>
      </c>
      <c r="P48" s="172">
        <v>1</v>
      </c>
      <c r="Q48" s="172">
        <v>0</v>
      </c>
      <c r="R48" s="172">
        <v>0</v>
      </c>
      <c r="S48" s="172">
        <v>0</v>
      </c>
      <c r="T48" s="128">
        <v>0</v>
      </c>
      <c r="U48" s="416">
        <v>4</v>
      </c>
      <c r="V48" s="428"/>
      <c r="W48" s="422"/>
      <c r="X48" s="415" t="s">
        <v>37</v>
      </c>
      <c r="Y48" s="412"/>
      <c r="Z48" s="411"/>
      <c r="AA48" s="411">
        <f t="shared" si="6"/>
        <v>0</v>
      </c>
      <c r="AB48" s="411">
        <f t="shared" si="7"/>
        <v>0</v>
      </c>
      <c r="AC48" s="411">
        <f t="shared" si="8"/>
        <v>0</v>
      </c>
      <c r="AD48" s="430"/>
      <c r="AE48" s="430"/>
      <c r="AF48" s="430"/>
      <c r="AG48" s="430"/>
      <c r="AH48" s="430"/>
      <c r="AI48" s="430"/>
      <c r="AJ48" s="430"/>
      <c r="AK48" s="430"/>
      <c r="AL48" s="430"/>
      <c r="AM48" s="430"/>
      <c r="AN48" s="430"/>
    </row>
    <row r="49" spans="1:40" s="344" customFormat="1" ht="18" x14ac:dyDescent="0.45">
      <c r="A49" s="99">
        <f t="shared" si="4"/>
        <v>46</v>
      </c>
      <c r="B49" s="386">
        <v>44521</v>
      </c>
      <c r="C49" s="362" t="str">
        <f t="shared" si="5"/>
        <v>東地区</v>
      </c>
      <c r="D49" s="366" t="s">
        <v>33</v>
      </c>
      <c r="E49" s="364">
        <v>6</v>
      </c>
      <c r="F49" s="127">
        <v>0</v>
      </c>
      <c r="G49" s="172">
        <v>2</v>
      </c>
      <c r="H49" s="173">
        <v>2</v>
      </c>
      <c r="I49" s="127">
        <v>0</v>
      </c>
      <c r="J49" s="172">
        <v>0</v>
      </c>
      <c r="K49" s="172">
        <v>0</v>
      </c>
      <c r="L49" s="172">
        <v>0</v>
      </c>
      <c r="M49" s="172">
        <v>1</v>
      </c>
      <c r="N49" s="172">
        <v>0</v>
      </c>
      <c r="O49" s="172">
        <v>0</v>
      </c>
      <c r="P49" s="172">
        <v>0</v>
      </c>
      <c r="Q49" s="172">
        <v>1</v>
      </c>
      <c r="R49" s="172">
        <v>0</v>
      </c>
      <c r="S49" s="172">
        <v>0</v>
      </c>
      <c r="T49" s="128">
        <v>1</v>
      </c>
      <c r="U49" s="416">
        <v>3</v>
      </c>
      <c r="V49" s="428"/>
      <c r="W49" s="422"/>
      <c r="X49" s="415" t="s">
        <v>33</v>
      </c>
      <c r="Y49" s="412"/>
      <c r="Z49" s="411"/>
      <c r="AA49" s="411">
        <f t="shared" si="6"/>
        <v>0</v>
      </c>
      <c r="AB49" s="411">
        <f t="shared" si="7"/>
        <v>0</v>
      </c>
      <c r="AC49" s="411">
        <f t="shared" si="8"/>
        <v>0</v>
      </c>
      <c r="AD49" s="430"/>
      <c r="AE49" s="430"/>
      <c r="AF49" s="430"/>
      <c r="AG49" s="430"/>
      <c r="AH49" s="430"/>
      <c r="AI49" s="430"/>
      <c r="AJ49" s="430"/>
      <c r="AK49" s="430"/>
      <c r="AL49" s="430"/>
      <c r="AM49" s="430"/>
      <c r="AN49" s="430"/>
    </row>
    <row r="50" spans="1:40" s="344" customFormat="1" ht="18" x14ac:dyDescent="0.45">
      <c r="A50" s="99">
        <f t="shared" si="4"/>
        <v>47</v>
      </c>
      <c r="B50" s="386">
        <v>44517</v>
      </c>
      <c r="C50" s="362" t="str">
        <f t="shared" si="5"/>
        <v>北地区</v>
      </c>
      <c r="D50" s="366" t="s">
        <v>32</v>
      </c>
      <c r="E50" s="364">
        <v>6</v>
      </c>
      <c r="F50" s="127">
        <v>0</v>
      </c>
      <c r="G50" s="172">
        <v>2</v>
      </c>
      <c r="H50" s="173">
        <v>2</v>
      </c>
      <c r="I50" s="127">
        <v>0</v>
      </c>
      <c r="J50" s="172">
        <v>1</v>
      </c>
      <c r="K50" s="172">
        <v>0</v>
      </c>
      <c r="L50" s="172">
        <v>0</v>
      </c>
      <c r="M50" s="172">
        <v>0</v>
      </c>
      <c r="N50" s="172">
        <v>1</v>
      </c>
      <c r="O50" s="172">
        <v>1</v>
      </c>
      <c r="P50" s="172">
        <v>0</v>
      </c>
      <c r="Q50" s="172">
        <v>1</v>
      </c>
      <c r="R50" s="172">
        <v>0</v>
      </c>
      <c r="S50" s="172">
        <v>0</v>
      </c>
      <c r="T50" s="128">
        <v>1</v>
      </c>
      <c r="U50" s="416">
        <v>5</v>
      </c>
      <c r="V50" s="428"/>
      <c r="W50" s="422"/>
      <c r="X50" s="415" t="s">
        <v>32</v>
      </c>
      <c r="Y50" s="412"/>
      <c r="Z50" s="411"/>
      <c r="AA50" s="411">
        <f t="shared" si="6"/>
        <v>0</v>
      </c>
      <c r="AB50" s="411">
        <f t="shared" si="7"/>
        <v>0</v>
      </c>
      <c r="AC50" s="411">
        <f t="shared" si="8"/>
        <v>0</v>
      </c>
      <c r="AD50" s="430"/>
      <c r="AE50" s="430"/>
      <c r="AF50" s="430"/>
      <c r="AG50" s="430"/>
      <c r="AH50" s="430"/>
      <c r="AI50" s="430"/>
      <c r="AJ50" s="430"/>
      <c r="AK50" s="430"/>
      <c r="AL50" s="430"/>
      <c r="AM50" s="430"/>
      <c r="AN50" s="430"/>
    </row>
    <row r="51" spans="1:40" s="344" customFormat="1" ht="18" x14ac:dyDescent="0.45">
      <c r="A51" s="99">
        <f t="shared" si="4"/>
        <v>48</v>
      </c>
      <c r="B51" s="388">
        <v>44524</v>
      </c>
      <c r="C51" s="368" t="str">
        <f t="shared" si="5"/>
        <v>公民館</v>
      </c>
      <c r="D51" s="403" t="s">
        <v>37</v>
      </c>
      <c r="E51" s="370">
        <v>4</v>
      </c>
      <c r="F51" s="151">
        <v>1</v>
      </c>
      <c r="G51" s="178">
        <v>3</v>
      </c>
      <c r="H51" s="179">
        <v>4</v>
      </c>
      <c r="I51" s="151">
        <v>0</v>
      </c>
      <c r="J51" s="178">
        <v>0</v>
      </c>
      <c r="K51" s="178">
        <v>0</v>
      </c>
      <c r="L51" s="178">
        <v>1</v>
      </c>
      <c r="M51" s="178">
        <v>1</v>
      </c>
      <c r="N51" s="178">
        <v>1</v>
      </c>
      <c r="O51" s="178">
        <v>0</v>
      </c>
      <c r="P51" s="178">
        <v>0</v>
      </c>
      <c r="Q51" s="178">
        <v>0</v>
      </c>
      <c r="R51" s="178">
        <v>0</v>
      </c>
      <c r="S51" s="178">
        <v>0</v>
      </c>
      <c r="T51" s="152">
        <v>0</v>
      </c>
      <c r="U51" s="420">
        <v>3</v>
      </c>
      <c r="V51" s="428"/>
      <c r="W51" s="422"/>
      <c r="X51" s="415" t="s">
        <v>37</v>
      </c>
      <c r="Y51" s="412"/>
      <c r="Z51" s="411"/>
      <c r="AA51" s="411">
        <f t="shared" si="6"/>
        <v>0</v>
      </c>
      <c r="AB51" s="411">
        <f t="shared" si="7"/>
        <v>0</v>
      </c>
      <c r="AC51" s="411">
        <f t="shared" si="8"/>
        <v>0</v>
      </c>
      <c r="AD51" s="430"/>
      <c r="AE51" s="430"/>
      <c r="AF51" s="430"/>
      <c r="AG51" s="430"/>
      <c r="AH51" s="430"/>
      <c r="AI51" s="430"/>
      <c r="AJ51" s="430"/>
      <c r="AK51" s="430"/>
      <c r="AL51" s="430"/>
      <c r="AM51" s="430"/>
      <c r="AN51" s="430"/>
    </row>
    <row r="52" spans="1:40" s="344" customFormat="1" ht="18" x14ac:dyDescent="0.45">
      <c r="A52" s="99">
        <f t="shared" si="4"/>
        <v>49</v>
      </c>
      <c r="B52" s="384">
        <v>44532</v>
      </c>
      <c r="C52" s="357" t="str">
        <f t="shared" si="5"/>
        <v>北地区</v>
      </c>
      <c r="D52" s="371" t="s">
        <v>32</v>
      </c>
      <c r="E52" s="359">
        <v>6</v>
      </c>
      <c r="F52" s="154">
        <v>0</v>
      </c>
      <c r="G52" s="180">
        <v>3</v>
      </c>
      <c r="H52" s="181">
        <v>3</v>
      </c>
      <c r="I52" s="154">
        <v>0</v>
      </c>
      <c r="J52" s="180">
        <v>1</v>
      </c>
      <c r="K52" s="180">
        <v>0</v>
      </c>
      <c r="L52" s="180">
        <v>0</v>
      </c>
      <c r="M52" s="180">
        <v>0</v>
      </c>
      <c r="N52" s="180">
        <v>1</v>
      </c>
      <c r="O52" s="180">
        <v>1</v>
      </c>
      <c r="P52" s="180">
        <v>0</v>
      </c>
      <c r="Q52" s="180">
        <v>1</v>
      </c>
      <c r="R52" s="180">
        <v>0</v>
      </c>
      <c r="S52" s="180">
        <v>0</v>
      </c>
      <c r="T52" s="155">
        <v>0</v>
      </c>
      <c r="U52" s="423">
        <v>4</v>
      </c>
      <c r="V52" s="428"/>
      <c r="W52" s="422"/>
      <c r="X52" s="415" t="s">
        <v>32</v>
      </c>
      <c r="Y52" s="412"/>
      <c r="Z52" s="411"/>
      <c r="AA52" s="411">
        <f t="shared" si="6"/>
        <v>0</v>
      </c>
      <c r="AB52" s="411">
        <f t="shared" si="7"/>
        <v>0</v>
      </c>
      <c r="AC52" s="411">
        <f t="shared" si="8"/>
        <v>0</v>
      </c>
      <c r="AD52" s="430"/>
      <c r="AE52" s="430"/>
      <c r="AF52" s="430"/>
      <c r="AG52" s="430"/>
      <c r="AH52" s="430"/>
      <c r="AI52" s="430"/>
      <c r="AJ52" s="430"/>
      <c r="AK52" s="430"/>
      <c r="AL52" s="430"/>
      <c r="AM52" s="430"/>
      <c r="AN52" s="430"/>
    </row>
    <row r="53" spans="1:40" s="344" customFormat="1" ht="18" x14ac:dyDescent="0.45">
      <c r="A53" s="99">
        <f t="shared" si="4"/>
        <v>50</v>
      </c>
      <c r="B53" s="386">
        <v>44535</v>
      </c>
      <c r="C53" s="362" t="str">
        <f t="shared" si="5"/>
        <v>東地区</v>
      </c>
      <c r="D53" s="366" t="s">
        <v>33</v>
      </c>
      <c r="E53" s="364">
        <v>5</v>
      </c>
      <c r="F53" s="127">
        <v>0</v>
      </c>
      <c r="G53" s="172">
        <v>3</v>
      </c>
      <c r="H53" s="173">
        <v>3</v>
      </c>
      <c r="I53" s="127">
        <v>0</v>
      </c>
      <c r="J53" s="172">
        <v>0</v>
      </c>
      <c r="K53" s="172">
        <v>0</v>
      </c>
      <c r="L53" s="172">
        <v>0</v>
      </c>
      <c r="M53" s="172">
        <v>1</v>
      </c>
      <c r="N53" s="172">
        <v>0</v>
      </c>
      <c r="O53" s="172">
        <v>0</v>
      </c>
      <c r="P53" s="172">
        <v>0</v>
      </c>
      <c r="Q53" s="172">
        <v>3</v>
      </c>
      <c r="R53" s="172">
        <v>0</v>
      </c>
      <c r="S53" s="172">
        <v>0</v>
      </c>
      <c r="T53" s="128">
        <v>0</v>
      </c>
      <c r="U53" s="416">
        <v>4</v>
      </c>
      <c r="V53" s="428"/>
      <c r="W53" s="422"/>
      <c r="X53" s="415" t="s">
        <v>33</v>
      </c>
      <c r="Y53" s="412"/>
      <c r="Z53" s="411"/>
      <c r="AA53" s="411">
        <f t="shared" si="6"/>
        <v>0</v>
      </c>
      <c r="AB53" s="411">
        <f t="shared" si="7"/>
        <v>0</v>
      </c>
      <c r="AC53" s="411">
        <f t="shared" si="8"/>
        <v>0</v>
      </c>
      <c r="AD53" s="430"/>
      <c r="AE53" s="430"/>
      <c r="AF53" s="430"/>
      <c r="AG53" s="430"/>
      <c r="AH53" s="430"/>
      <c r="AI53" s="430"/>
      <c r="AJ53" s="430"/>
      <c r="AK53" s="430"/>
      <c r="AL53" s="430"/>
      <c r="AM53" s="430"/>
      <c r="AN53" s="430"/>
    </row>
    <row r="54" spans="1:40" s="344" customFormat="1" ht="18" x14ac:dyDescent="0.45">
      <c r="A54" s="99">
        <f t="shared" si="4"/>
        <v>51</v>
      </c>
      <c r="B54" s="386">
        <v>44540</v>
      </c>
      <c r="C54" s="362" t="str">
        <f t="shared" si="5"/>
        <v>公民館</v>
      </c>
      <c r="D54" s="365" t="s">
        <v>37</v>
      </c>
      <c r="E54" s="364">
        <v>4</v>
      </c>
      <c r="F54" s="127">
        <v>1</v>
      </c>
      <c r="G54" s="172">
        <v>2</v>
      </c>
      <c r="H54" s="173">
        <v>3</v>
      </c>
      <c r="I54" s="127">
        <v>0</v>
      </c>
      <c r="J54" s="172">
        <v>0</v>
      </c>
      <c r="K54" s="172">
        <v>0</v>
      </c>
      <c r="L54" s="172">
        <v>1</v>
      </c>
      <c r="M54" s="172">
        <v>1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1</v>
      </c>
      <c r="T54" s="128">
        <v>0</v>
      </c>
      <c r="U54" s="416">
        <v>3</v>
      </c>
      <c r="V54" s="428"/>
      <c r="W54" s="422"/>
      <c r="X54" s="415" t="s">
        <v>37</v>
      </c>
      <c r="Y54" s="412"/>
      <c r="Z54" s="411"/>
      <c r="AA54" s="411">
        <f t="shared" si="6"/>
        <v>0</v>
      </c>
      <c r="AB54" s="411">
        <f t="shared" si="7"/>
        <v>0</v>
      </c>
      <c r="AC54" s="411">
        <f t="shared" si="8"/>
        <v>0</v>
      </c>
      <c r="AD54" s="430"/>
      <c r="AE54" s="430"/>
      <c r="AF54" s="430"/>
      <c r="AG54" s="430"/>
      <c r="AH54" s="430"/>
      <c r="AI54" s="430"/>
      <c r="AJ54" s="430"/>
      <c r="AK54" s="430"/>
      <c r="AL54" s="430"/>
      <c r="AM54" s="430"/>
      <c r="AN54" s="430"/>
    </row>
    <row r="55" spans="1:40" s="344" customFormat="1" ht="18" x14ac:dyDescent="0.45">
      <c r="A55" s="99">
        <f t="shared" si="4"/>
        <v>52</v>
      </c>
      <c r="B55" s="386">
        <v>44545</v>
      </c>
      <c r="C55" s="362" t="str">
        <f t="shared" si="5"/>
        <v>北地区</v>
      </c>
      <c r="D55" s="366" t="s">
        <v>32</v>
      </c>
      <c r="E55" s="364">
        <v>5</v>
      </c>
      <c r="F55" s="127">
        <v>1</v>
      </c>
      <c r="G55" s="172">
        <v>2</v>
      </c>
      <c r="H55" s="173">
        <v>3</v>
      </c>
      <c r="I55" s="127">
        <v>0</v>
      </c>
      <c r="J55" s="172">
        <v>1</v>
      </c>
      <c r="K55" s="172">
        <v>0</v>
      </c>
      <c r="L55" s="172">
        <v>0</v>
      </c>
      <c r="M55" s="172">
        <v>0</v>
      </c>
      <c r="N55" s="172">
        <v>0</v>
      </c>
      <c r="O55" s="172">
        <v>0</v>
      </c>
      <c r="P55" s="172">
        <v>0</v>
      </c>
      <c r="Q55" s="172">
        <v>1</v>
      </c>
      <c r="R55" s="172">
        <v>0</v>
      </c>
      <c r="S55" s="172">
        <v>1</v>
      </c>
      <c r="T55" s="128">
        <v>0</v>
      </c>
      <c r="U55" s="416">
        <v>3</v>
      </c>
      <c r="V55" s="428"/>
      <c r="W55" s="422"/>
      <c r="X55" s="415" t="s">
        <v>32</v>
      </c>
      <c r="Y55" s="412"/>
      <c r="Z55" s="411"/>
      <c r="AA55" s="411">
        <f t="shared" si="6"/>
        <v>0</v>
      </c>
      <c r="AB55" s="411">
        <f t="shared" si="7"/>
        <v>0</v>
      </c>
      <c r="AC55" s="411">
        <f t="shared" si="8"/>
        <v>0</v>
      </c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</row>
    <row r="56" spans="1:40" s="344" customFormat="1" ht="18" x14ac:dyDescent="0.45">
      <c r="A56" s="99">
        <f t="shared" si="4"/>
        <v>53</v>
      </c>
      <c r="B56" s="386">
        <v>44549</v>
      </c>
      <c r="C56" s="362" t="str">
        <f t="shared" si="5"/>
        <v>東地区</v>
      </c>
      <c r="D56" s="365" t="s">
        <v>33</v>
      </c>
      <c r="E56" s="364">
        <v>6</v>
      </c>
      <c r="F56" s="127">
        <v>2</v>
      </c>
      <c r="G56" s="172">
        <v>2</v>
      </c>
      <c r="H56" s="173">
        <v>4</v>
      </c>
      <c r="I56" s="127">
        <v>0</v>
      </c>
      <c r="J56" s="172">
        <v>0</v>
      </c>
      <c r="K56" s="172">
        <v>0</v>
      </c>
      <c r="L56" s="172">
        <v>0</v>
      </c>
      <c r="M56" s="172">
        <v>2</v>
      </c>
      <c r="N56" s="172">
        <v>1</v>
      </c>
      <c r="O56" s="172">
        <v>1</v>
      </c>
      <c r="P56" s="172">
        <v>0</v>
      </c>
      <c r="Q56" s="172">
        <v>1</v>
      </c>
      <c r="R56" s="172">
        <v>0</v>
      </c>
      <c r="S56" s="172">
        <v>0</v>
      </c>
      <c r="T56" s="128">
        <v>0</v>
      </c>
      <c r="U56" s="416">
        <v>5</v>
      </c>
      <c r="V56" s="428"/>
      <c r="W56" s="422"/>
      <c r="X56" s="415" t="s">
        <v>33</v>
      </c>
      <c r="Y56" s="412"/>
      <c r="Z56" s="411"/>
      <c r="AA56" s="411">
        <f t="shared" si="6"/>
        <v>0</v>
      </c>
      <c r="AB56" s="411">
        <f t="shared" si="7"/>
        <v>0</v>
      </c>
      <c r="AC56" s="411">
        <f t="shared" si="8"/>
        <v>0</v>
      </c>
      <c r="AD56" s="430"/>
      <c r="AE56" s="430"/>
      <c r="AF56" s="430"/>
      <c r="AG56" s="430"/>
      <c r="AH56" s="430"/>
      <c r="AI56" s="430"/>
      <c r="AJ56" s="430"/>
      <c r="AK56" s="430"/>
      <c r="AL56" s="430"/>
      <c r="AM56" s="430"/>
      <c r="AN56" s="430"/>
    </row>
    <row r="57" spans="1:40" s="344" customFormat="1" ht="18" x14ac:dyDescent="0.45">
      <c r="A57" s="99">
        <f t="shared" si="4"/>
        <v>54</v>
      </c>
      <c r="B57" s="388">
        <v>44551</v>
      </c>
      <c r="C57" s="368" t="str">
        <f t="shared" si="5"/>
        <v>公民館</v>
      </c>
      <c r="D57" s="369" t="s">
        <v>37</v>
      </c>
      <c r="E57" s="370">
        <v>3</v>
      </c>
      <c r="F57" s="151">
        <v>0</v>
      </c>
      <c r="G57" s="178">
        <v>1</v>
      </c>
      <c r="H57" s="179">
        <v>1</v>
      </c>
      <c r="I57" s="151">
        <v>0</v>
      </c>
      <c r="J57" s="178">
        <v>0</v>
      </c>
      <c r="K57" s="178">
        <v>0</v>
      </c>
      <c r="L57" s="178">
        <v>0</v>
      </c>
      <c r="M57" s="178">
        <v>1</v>
      </c>
      <c r="N57" s="178">
        <v>0</v>
      </c>
      <c r="O57" s="178">
        <v>0</v>
      </c>
      <c r="P57" s="178">
        <v>0</v>
      </c>
      <c r="Q57" s="178">
        <v>0</v>
      </c>
      <c r="R57" s="178">
        <v>0</v>
      </c>
      <c r="S57" s="178">
        <v>0</v>
      </c>
      <c r="T57" s="152">
        <v>0</v>
      </c>
      <c r="U57" s="420">
        <v>1</v>
      </c>
      <c r="V57" s="428"/>
      <c r="W57" s="422"/>
      <c r="X57" s="415" t="s">
        <v>37</v>
      </c>
      <c r="Y57" s="412"/>
      <c r="Z57" s="411"/>
      <c r="AA57" s="411">
        <f t="shared" si="6"/>
        <v>0</v>
      </c>
      <c r="AB57" s="411">
        <f t="shared" si="7"/>
        <v>0</v>
      </c>
      <c r="AC57" s="411">
        <f t="shared" si="8"/>
        <v>0</v>
      </c>
      <c r="AD57" s="430"/>
      <c r="AE57" s="430"/>
      <c r="AF57" s="430"/>
      <c r="AG57" s="430"/>
      <c r="AH57" s="430"/>
      <c r="AI57" s="430"/>
      <c r="AJ57" s="430"/>
      <c r="AK57" s="430"/>
      <c r="AL57" s="430"/>
      <c r="AM57" s="430"/>
      <c r="AN57" s="430"/>
    </row>
    <row r="58" spans="1:40" s="344" customFormat="1" ht="18" x14ac:dyDescent="0.45">
      <c r="A58" s="99">
        <f t="shared" si="4"/>
        <v>55</v>
      </c>
      <c r="B58" s="404">
        <v>44567</v>
      </c>
      <c r="C58" s="357" t="str">
        <f t="shared" si="5"/>
        <v>北地区</v>
      </c>
      <c r="D58" s="405" t="s">
        <v>32</v>
      </c>
      <c r="E58" s="359">
        <v>6</v>
      </c>
      <c r="F58" s="154">
        <v>0</v>
      </c>
      <c r="G58" s="180">
        <v>0</v>
      </c>
      <c r="H58" s="181">
        <v>0</v>
      </c>
      <c r="I58" s="154">
        <v>0</v>
      </c>
      <c r="J58" s="180">
        <v>0</v>
      </c>
      <c r="K58" s="180">
        <v>0</v>
      </c>
      <c r="L58" s="180">
        <v>0</v>
      </c>
      <c r="M58" s="180">
        <v>0</v>
      </c>
      <c r="N58" s="180">
        <v>0</v>
      </c>
      <c r="O58" s="180">
        <v>0</v>
      </c>
      <c r="P58" s="180">
        <v>0</v>
      </c>
      <c r="Q58" s="180">
        <v>0</v>
      </c>
      <c r="R58" s="180">
        <v>0</v>
      </c>
      <c r="S58" s="180">
        <v>0</v>
      </c>
      <c r="T58" s="155">
        <v>0</v>
      </c>
      <c r="U58" s="423">
        <v>0</v>
      </c>
      <c r="V58" s="428"/>
      <c r="W58" s="422"/>
      <c r="X58" s="415" t="s">
        <v>32</v>
      </c>
      <c r="Y58" s="412"/>
      <c r="Z58" s="411"/>
      <c r="AA58" s="411">
        <f t="shared" si="6"/>
        <v>0</v>
      </c>
      <c r="AB58" s="411">
        <f t="shared" si="7"/>
        <v>0</v>
      </c>
      <c r="AC58" s="411">
        <f t="shared" si="8"/>
        <v>0</v>
      </c>
      <c r="AD58" s="430"/>
      <c r="AE58" s="430"/>
      <c r="AF58" s="430"/>
      <c r="AG58" s="430"/>
      <c r="AH58" s="430"/>
      <c r="AI58" s="430"/>
      <c r="AJ58" s="430"/>
      <c r="AK58" s="430"/>
      <c r="AL58" s="430"/>
      <c r="AM58" s="430"/>
      <c r="AN58" s="430"/>
    </row>
    <row r="59" spans="1:40" s="344" customFormat="1" ht="18" x14ac:dyDescent="0.45">
      <c r="A59" s="99">
        <f t="shared" si="4"/>
        <v>56</v>
      </c>
      <c r="B59" s="396">
        <v>44570</v>
      </c>
      <c r="C59" s="362" t="str">
        <f t="shared" si="5"/>
        <v>東地区</v>
      </c>
      <c r="D59" s="406" t="s">
        <v>33</v>
      </c>
      <c r="E59" s="364">
        <v>6</v>
      </c>
      <c r="F59" s="127">
        <v>0</v>
      </c>
      <c r="G59" s="172">
        <v>2</v>
      </c>
      <c r="H59" s="173">
        <v>2</v>
      </c>
      <c r="I59" s="127">
        <v>0</v>
      </c>
      <c r="J59" s="172">
        <v>0</v>
      </c>
      <c r="K59" s="172">
        <v>0</v>
      </c>
      <c r="L59" s="172">
        <v>0</v>
      </c>
      <c r="M59" s="172">
        <v>0</v>
      </c>
      <c r="N59" s="172">
        <v>1</v>
      </c>
      <c r="O59" s="172">
        <v>0</v>
      </c>
      <c r="P59" s="172">
        <v>0</v>
      </c>
      <c r="Q59" s="172">
        <v>0</v>
      </c>
      <c r="R59" s="172">
        <v>0</v>
      </c>
      <c r="S59" s="172">
        <v>1</v>
      </c>
      <c r="T59" s="128">
        <v>0</v>
      </c>
      <c r="U59" s="416">
        <v>2</v>
      </c>
      <c r="V59" s="428"/>
      <c r="W59" s="422"/>
      <c r="X59" s="415" t="s">
        <v>33</v>
      </c>
      <c r="Y59" s="412"/>
      <c r="Z59" s="411"/>
      <c r="AA59" s="411">
        <f t="shared" si="6"/>
        <v>0</v>
      </c>
      <c r="AB59" s="411">
        <f t="shared" si="7"/>
        <v>0</v>
      </c>
      <c r="AC59" s="411">
        <f t="shared" si="8"/>
        <v>0</v>
      </c>
      <c r="AD59" s="430"/>
      <c r="AE59" s="430"/>
      <c r="AF59" s="430"/>
      <c r="AG59" s="430"/>
      <c r="AH59" s="430"/>
      <c r="AI59" s="430"/>
      <c r="AJ59" s="430"/>
      <c r="AK59" s="430"/>
      <c r="AL59" s="430"/>
      <c r="AM59" s="430"/>
      <c r="AN59" s="430"/>
    </row>
    <row r="60" spans="1:40" s="344" customFormat="1" ht="18" x14ac:dyDescent="0.45">
      <c r="A60" s="99">
        <f t="shared" si="4"/>
        <v>57</v>
      </c>
      <c r="B60" s="396">
        <v>44575</v>
      </c>
      <c r="C60" s="362" t="str">
        <f t="shared" si="5"/>
        <v>公民館</v>
      </c>
      <c r="D60" s="407" t="s">
        <v>37</v>
      </c>
      <c r="E60" s="364">
        <v>4</v>
      </c>
      <c r="F60" s="127">
        <v>0</v>
      </c>
      <c r="G60" s="172">
        <v>3</v>
      </c>
      <c r="H60" s="173">
        <v>3</v>
      </c>
      <c r="I60" s="127">
        <v>0</v>
      </c>
      <c r="J60" s="172">
        <v>1</v>
      </c>
      <c r="K60" s="172">
        <v>0</v>
      </c>
      <c r="L60" s="172">
        <v>1</v>
      </c>
      <c r="M60" s="172">
        <v>0</v>
      </c>
      <c r="N60" s="172">
        <v>1</v>
      </c>
      <c r="O60" s="172">
        <v>0</v>
      </c>
      <c r="P60" s="172">
        <v>1</v>
      </c>
      <c r="Q60" s="172">
        <v>0</v>
      </c>
      <c r="R60" s="172">
        <v>0</v>
      </c>
      <c r="S60" s="172">
        <v>0</v>
      </c>
      <c r="T60" s="128">
        <v>0</v>
      </c>
      <c r="U60" s="416">
        <v>4</v>
      </c>
      <c r="V60" s="428"/>
      <c r="W60" s="422"/>
      <c r="X60" s="415" t="s">
        <v>37</v>
      </c>
      <c r="Y60" s="412"/>
      <c r="Z60" s="411"/>
      <c r="AA60" s="411">
        <f t="shared" si="6"/>
        <v>0</v>
      </c>
      <c r="AB60" s="411">
        <f t="shared" si="7"/>
        <v>0</v>
      </c>
      <c r="AC60" s="411">
        <f t="shared" si="8"/>
        <v>0</v>
      </c>
      <c r="AD60" s="430"/>
      <c r="AE60" s="430"/>
      <c r="AF60" s="430"/>
      <c r="AG60" s="430"/>
      <c r="AH60" s="430"/>
      <c r="AI60" s="430"/>
      <c r="AJ60" s="430"/>
      <c r="AK60" s="430"/>
      <c r="AL60" s="430"/>
      <c r="AM60" s="430"/>
      <c r="AN60" s="430"/>
    </row>
    <row r="61" spans="1:40" s="344" customFormat="1" ht="18" x14ac:dyDescent="0.45">
      <c r="A61" s="99">
        <f t="shared" si="4"/>
        <v>58</v>
      </c>
      <c r="B61" s="396">
        <v>44577</v>
      </c>
      <c r="C61" s="362" t="str">
        <f t="shared" si="5"/>
        <v>東地区</v>
      </c>
      <c r="D61" s="406" t="s">
        <v>33</v>
      </c>
      <c r="E61" s="364">
        <v>5</v>
      </c>
      <c r="F61" s="127">
        <v>1</v>
      </c>
      <c r="G61" s="172">
        <v>3</v>
      </c>
      <c r="H61" s="173">
        <v>4</v>
      </c>
      <c r="I61" s="127">
        <v>0</v>
      </c>
      <c r="J61" s="172">
        <v>0</v>
      </c>
      <c r="K61" s="172">
        <v>0</v>
      </c>
      <c r="L61" s="172">
        <v>1</v>
      </c>
      <c r="M61" s="172">
        <v>0</v>
      </c>
      <c r="N61" s="172">
        <v>1</v>
      </c>
      <c r="O61" s="172">
        <v>1</v>
      </c>
      <c r="P61" s="172">
        <v>0</v>
      </c>
      <c r="Q61" s="172">
        <v>0</v>
      </c>
      <c r="R61" s="172">
        <v>0</v>
      </c>
      <c r="S61" s="172">
        <v>1</v>
      </c>
      <c r="T61" s="128">
        <v>0</v>
      </c>
      <c r="U61" s="416">
        <v>4</v>
      </c>
      <c r="V61" s="428"/>
      <c r="W61" s="422"/>
      <c r="X61" s="415" t="s">
        <v>33</v>
      </c>
      <c r="Y61" s="412"/>
      <c r="Z61" s="411"/>
      <c r="AA61" s="411">
        <f t="shared" si="6"/>
        <v>0</v>
      </c>
      <c r="AB61" s="411">
        <f t="shared" si="7"/>
        <v>0</v>
      </c>
      <c r="AC61" s="411">
        <f t="shared" si="8"/>
        <v>0</v>
      </c>
      <c r="AD61" s="430"/>
      <c r="AE61" s="430"/>
      <c r="AF61" s="430"/>
      <c r="AG61" s="430"/>
      <c r="AH61" s="430"/>
      <c r="AI61" s="430"/>
      <c r="AJ61" s="430"/>
      <c r="AK61" s="430"/>
      <c r="AL61" s="430"/>
      <c r="AM61" s="430"/>
      <c r="AN61" s="430"/>
    </row>
    <row r="62" spans="1:40" s="344" customFormat="1" ht="18" x14ac:dyDescent="0.45">
      <c r="A62" s="99">
        <f t="shared" si="4"/>
        <v>59</v>
      </c>
      <c r="B62" s="396">
        <v>44580</v>
      </c>
      <c r="C62" s="362" t="str">
        <f t="shared" si="5"/>
        <v>北地区</v>
      </c>
      <c r="D62" s="407" t="s">
        <v>32</v>
      </c>
      <c r="E62" s="364">
        <v>6</v>
      </c>
      <c r="F62" s="127">
        <v>0</v>
      </c>
      <c r="G62" s="172">
        <v>4</v>
      </c>
      <c r="H62" s="173">
        <v>4</v>
      </c>
      <c r="I62" s="127">
        <v>1</v>
      </c>
      <c r="J62" s="172">
        <v>0</v>
      </c>
      <c r="K62" s="172">
        <v>0</v>
      </c>
      <c r="L62" s="172">
        <v>1</v>
      </c>
      <c r="M62" s="172">
        <v>0</v>
      </c>
      <c r="N62" s="172">
        <v>5</v>
      </c>
      <c r="O62" s="172">
        <v>0</v>
      </c>
      <c r="P62" s="172">
        <v>0</v>
      </c>
      <c r="Q62" s="172">
        <v>0</v>
      </c>
      <c r="R62" s="172">
        <v>0</v>
      </c>
      <c r="S62" s="172">
        <v>0</v>
      </c>
      <c r="T62" s="128">
        <v>0</v>
      </c>
      <c r="U62" s="416">
        <v>7</v>
      </c>
      <c r="V62" s="428"/>
      <c r="W62" s="422"/>
      <c r="X62" s="415" t="s">
        <v>32</v>
      </c>
      <c r="Y62" s="412"/>
      <c r="Z62" s="411"/>
      <c r="AA62" s="411">
        <f t="shared" si="6"/>
        <v>0</v>
      </c>
      <c r="AB62" s="411">
        <f t="shared" si="7"/>
        <v>0</v>
      </c>
      <c r="AC62" s="411">
        <f t="shared" si="8"/>
        <v>0</v>
      </c>
      <c r="AD62" s="430"/>
      <c r="AE62" s="430"/>
      <c r="AF62" s="430"/>
      <c r="AG62" s="430"/>
      <c r="AH62" s="430"/>
      <c r="AI62" s="430"/>
      <c r="AJ62" s="430"/>
      <c r="AK62" s="430"/>
      <c r="AL62" s="430"/>
      <c r="AM62" s="430"/>
      <c r="AN62" s="430"/>
    </row>
    <row r="63" spans="1:40" s="344" customFormat="1" ht="18" x14ac:dyDescent="0.45">
      <c r="A63" s="99">
        <f t="shared" si="4"/>
        <v>60</v>
      </c>
      <c r="B63" s="408">
        <v>44586</v>
      </c>
      <c r="C63" s="368" t="str">
        <f t="shared" si="5"/>
        <v>公民館</v>
      </c>
      <c r="D63" s="409" t="s">
        <v>37</v>
      </c>
      <c r="E63" s="370">
        <v>4</v>
      </c>
      <c r="F63" s="151">
        <v>0</v>
      </c>
      <c r="G63" s="178">
        <v>2</v>
      </c>
      <c r="H63" s="179">
        <v>2</v>
      </c>
      <c r="I63" s="151">
        <v>0</v>
      </c>
      <c r="J63" s="178">
        <v>0</v>
      </c>
      <c r="K63" s="178">
        <v>0</v>
      </c>
      <c r="L63" s="178">
        <v>0</v>
      </c>
      <c r="M63" s="178">
        <v>1</v>
      </c>
      <c r="N63" s="178">
        <v>1</v>
      </c>
      <c r="O63" s="178">
        <v>0</v>
      </c>
      <c r="P63" s="178">
        <v>0</v>
      </c>
      <c r="Q63" s="178">
        <v>0</v>
      </c>
      <c r="R63" s="178">
        <v>0</v>
      </c>
      <c r="S63" s="178">
        <v>0</v>
      </c>
      <c r="T63" s="152">
        <v>0</v>
      </c>
      <c r="U63" s="420">
        <v>2</v>
      </c>
      <c r="V63" s="428"/>
      <c r="W63" s="422"/>
      <c r="X63" s="415" t="s">
        <v>37</v>
      </c>
      <c r="Y63" s="412"/>
      <c r="Z63" s="411"/>
      <c r="AA63" s="411">
        <f t="shared" si="6"/>
        <v>0</v>
      </c>
      <c r="AB63" s="411">
        <f t="shared" si="7"/>
        <v>0</v>
      </c>
      <c r="AC63" s="411">
        <f t="shared" si="8"/>
        <v>0</v>
      </c>
      <c r="AD63" s="430"/>
      <c r="AE63" s="430"/>
      <c r="AF63" s="430"/>
      <c r="AG63" s="430"/>
      <c r="AH63" s="430"/>
      <c r="AI63" s="430"/>
      <c r="AJ63" s="430"/>
      <c r="AK63" s="430"/>
      <c r="AL63" s="430"/>
      <c r="AM63" s="430"/>
      <c r="AN63" s="430"/>
    </row>
    <row r="64" spans="1:40" s="344" customFormat="1" ht="18" x14ac:dyDescent="0.45">
      <c r="A64" s="99">
        <f t="shared" si="4"/>
        <v>61</v>
      </c>
      <c r="B64" s="356">
        <v>44595</v>
      </c>
      <c r="C64" s="357" t="str">
        <f t="shared" si="5"/>
        <v>北地区</v>
      </c>
      <c r="D64" s="371" t="s">
        <v>32</v>
      </c>
      <c r="E64" s="359">
        <v>5</v>
      </c>
      <c r="F64" s="154">
        <v>0</v>
      </c>
      <c r="G64" s="180">
        <v>3</v>
      </c>
      <c r="H64" s="181">
        <v>3</v>
      </c>
      <c r="I64" s="154">
        <v>0</v>
      </c>
      <c r="J64" s="180">
        <v>0</v>
      </c>
      <c r="K64" s="180">
        <v>0</v>
      </c>
      <c r="L64" s="180">
        <v>1</v>
      </c>
      <c r="M64" s="180">
        <v>0</v>
      </c>
      <c r="N64" s="180">
        <v>2</v>
      </c>
      <c r="O64" s="180">
        <v>0</v>
      </c>
      <c r="P64" s="180">
        <v>0</v>
      </c>
      <c r="Q64" s="180">
        <v>0</v>
      </c>
      <c r="R64" s="180">
        <v>0</v>
      </c>
      <c r="S64" s="180">
        <v>0</v>
      </c>
      <c r="T64" s="155">
        <v>0</v>
      </c>
      <c r="U64" s="423">
        <v>3</v>
      </c>
      <c r="V64" s="428"/>
      <c r="W64" s="422"/>
      <c r="X64" s="415" t="s">
        <v>32</v>
      </c>
      <c r="Y64" s="412"/>
      <c r="Z64" s="411"/>
      <c r="AA64" s="411">
        <f t="shared" si="6"/>
        <v>0</v>
      </c>
      <c r="AB64" s="411">
        <f t="shared" si="7"/>
        <v>0</v>
      </c>
      <c r="AC64" s="411">
        <f t="shared" si="8"/>
        <v>0</v>
      </c>
      <c r="AD64" s="430"/>
      <c r="AE64" s="430"/>
      <c r="AF64" s="430"/>
      <c r="AG64" s="430"/>
      <c r="AH64" s="430"/>
      <c r="AI64" s="430"/>
      <c r="AJ64" s="430"/>
      <c r="AK64" s="430"/>
      <c r="AL64" s="430"/>
      <c r="AM64" s="430"/>
      <c r="AN64" s="430"/>
    </row>
    <row r="65" spans="1:57" s="344" customFormat="1" ht="18" x14ac:dyDescent="0.45">
      <c r="A65" s="99">
        <f t="shared" si="4"/>
        <v>62</v>
      </c>
      <c r="B65" s="361">
        <v>44596</v>
      </c>
      <c r="C65" s="372" t="str">
        <f t="shared" si="5"/>
        <v>公民館</v>
      </c>
      <c r="D65" s="373" t="s">
        <v>37</v>
      </c>
      <c r="E65" s="374" t="s">
        <v>27</v>
      </c>
      <c r="F65" s="127"/>
      <c r="G65" s="172"/>
      <c r="H65" s="173"/>
      <c r="I65" s="127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28"/>
      <c r="U65" s="416"/>
      <c r="V65" s="462"/>
      <c r="W65" s="422"/>
      <c r="X65" s="415" t="s">
        <v>37</v>
      </c>
      <c r="Y65" s="412"/>
      <c r="Z65" s="411"/>
      <c r="AA65" s="411">
        <f t="shared" si="6"/>
        <v>0</v>
      </c>
      <c r="AB65" s="411">
        <f t="shared" si="7"/>
        <v>1</v>
      </c>
      <c r="AC65" s="411">
        <f t="shared" si="8"/>
        <v>0</v>
      </c>
      <c r="AD65" s="430"/>
      <c r="AE65" s="430"/>
      <c r="AF65" s="430"/>
      <c r="AG65" s="430"/>
      <c r="AH65" s="430"/>
      <c r="AI65" s="430"/>
      <c r="AJ65" s="430"/>
      <c r="AK65" s="430"/>
      <c r="AL65" s="430"/>
      <c r="AM65" s="430"/>
      <c r="AN65" s="430"/>
    </row>
    <row r="66" spans="1:57" s="344" customFormat="1" ht="18" x14ac:dyDescent="0.45">
      <c r="A66" s="99">
        <f t="shared" si="4"/>
        <v>63</v>
      </c>
      <c r="B66" s="361">
        <v>44598</v>
      </c>
      <c r="C66" s="362" t="str">
        <f t="shared" si="5"/>
        <v>東地区</v>
      </c>
      <c r="D66" s="365" t="s">
        <v>33</v>
      </c>
      <c r="E66" s="364">
        <v>5</v>
      </c>
      <c r="F66" s="127">
        <v>1</v>
      </c>
      <c r="G66" s="172">
        <v>2</v>
      </c>
      <c r="H66" s="173">
        <v>3</v>
      </c>
      <c r="I66" s="127">
        <v>1</v>
      </c>
      <c r="J66" s="172">
        <v>0</v>
      </c>
      <c r="K66" s="172">
        <v>0</v>
      </c>
      <c r="L66" s="172">
        <v>1</v>
      </c>
      <c r="M66" s="172">
        <v>0</v>
      </c>
      <c r="N66" s="172">
        <v>0</v>
      </c>
      <c r="O66" s="172">
        <v>0</v>
      </c>
      <c r="P66" s="172">
        <v>0</v>
      </c>
      <c r="Q66" s="172">
        <v>0</v>
      </c>
      <c r="R66" s="172">
        <v>0</v>
      </c>
      <c r="S66" s="172">
        <v>1</v>
      </c>
      <c r="T66" s="128">
        <v>0</v>
      </c>
      <c r="U66" s="416">
        <v>3</v>
      </c>
      <c r="V66" s="462"/>
      <c r="W66" s="463"/>
      <c r="X66" s="415" t="s">
        <v>33</v>
      </c>
      <c r="Y66" s="412"/>
      <c r="Z66" s="418"/>
      <c r="AA66" s="411">
        <f t="shared" si="6"/>
        <v>0</v>
      </c>
      <c r="AB66" s="411">
        <f t="shared" si="7"/>
        <v>0</v>
      </c>
      <c r="AC66" s="411">
        <f t="shared" si="8"/>
        <v>0</v>
      </c>
      <c r="AD66" s="476"/>
      <c r="AE66" s="476"/>
      <c r="AF66" s="476"/>
      <c r="AG66" s="476"/>
      <c r="AH66" s="476"/>
      <c r="AI66" s="476"/>
      <c r="AJ66" s="476"/>
      <c r="AK66" s="476"/>
      <c r="AL66" s="476"/>
      <c r="AM66" s="476"/>
      <c r="AN66" s="476"/>
      <c r="AO66" s="479"/>
      <c r="AP66" s="479"/>
      <c r="AQ66" s="479"/>
      <c r="AR66" s="479"/>
      <c r="AS66" s="479"/>
      <c r="AT66" s="479"/>
      <c r="AU66" s="479"/>
      <c r="AV66" s="479"/>
      <c r="AW66" s="479"/>
      <c r="AX66" s="479"/>
      <c r="AY66" s="479"/>
      <c r="AZ66" s="479"/>
      <c r="BA66" s="479"/>
      <c r="BB66" s="479"/>
      <c r="BC66" s="479"/>
      <c r="BD66" s="479"/>
      <c r="BE66" s="479"/>
    </row>
    <row r="67" spans="1:57" s="344" customFormat="1" ht="18" x14ac:dyDescent="0.45">
      <c r="A67" s="99">
        <f t="shared" si="4"/>
        <v>64</v>
      </c>
      <c r="B67" s="361">
        <v>44608</v>
      </c>
      <c r="C67" s="362" t="str">
        <f t="shared" si="5"/>
        <v>北地区</v>
      </c>
      <c r="D67" s="366" t="s">
        <v>32</v>
      </c>
      <c r="E67" s="364">
        <v>6</v>
      </c>
      <c r="F67" s="127">
        <v>1</v>
      </c>
      <c r="G67" s="172">
        <v>3</v>
      </c>
      <c r="H67" s="173">
        <v>4</v>
      </c>
      <c r="I67" s="127">
        <v>0</v>
      </c>
      <c r="J67" s="172">
        <v>0</v>
      </c>
      <c r="K67" s="172">
        <v>0</v>
      </c>
      <c r="L67" s="172">
        <v>1</v>
      </c>
      <c r="M67" s="172">
        <v>0</v>
      </c>
      <c r="N67" s="172">
        <v>5</v>
      </c>
      <c r="O67" s="172">
        <v>1</v>
      </c>
      <c r="P67" s="172">
        <v>0</v>
      </c>
      <c r="Q67" s="172">
        <v>0</v>
      </c>
      <c r="R67" s="172">
        <v>0</v>
      </c>
      <c r="S67" s="172">
        <v>0</v>
      </c>
      <c r="T67" s="128">
        <v>0</v>
      </c>
      <c r="U67" s="416">
        <v>7</v>
      </c>
      <c r="V67" s="462"/>
      <c r="W67" s="463"/>
      <c r="X67" s="415" t="s">
        <v>32</v>
      </c>
      <c r="Y67" s="412"/>
      <c r="Z67" s="418"/>
      <c r="AA67" s="411">
        <f t="shared" si="6"/>
        <v>0</v>
      </c>
      <c r="AB67" s="411">
        <f t="shared" si="7"/>
        <v>0</v>
      </c>
      <c r="AC67" s="411">
        <f t="shared" si="8"/>
        <v>0</v>
      </c>
      <c r="AD67" s="476"/>
      <c r="AE67" s="476"/>
      <c r="AF67" s="476"/>
      <c r="AG67" s="476"/>
      <c r="AH67" s="476"/>
      <c r="AI67" s="476"/>
      <c r="AJ67" s="476"/>
      <c r="AK67" s="476"/>
      <c r="AL67" s="476"/>
      <c r="AM67" s="476"/>
      <c r="AN67" s="476"/>
      <c r="AO67" s="479"/>
      <c r="AP67" s="479"/>
      <c r="AQ67" s="479"/>
      <c r="AR67" s="479"/>
      <c r="AS67" s="479"/>
      <c r="AT67" s="479"/>
      <c r="AU67" s="479"/>
      <c r="AV67" s="479"/>
      <c r="AW67" s="479"/>
      <c r="AX67" s="479"/>
      <c r="AY67" s="479"/>
      <c r="AZ67" s="479"/>
      <c r="BA67" s="479"/>
      <c r="BB67" s="479"/>
      <c r="BC67" s="479"/>
      <c r="BD67" s="479"/>
      <c r="BE67" s="479"/>
    </row>
    <row r="68" spans="1:57" s="344" customFormat="1" ht="18" x14ac:dyDescent="0.45">
      <c r="A68" s="99">
        <f t="shared" si="4"/>
        <v>65</v>
      </c>
      <c r="B68" s="361">
        <v>44612</v>
      </c>
      <c r="C68" s="362" t="str">
        <f t="shared" ref="C68:C75" si="9">IFERROR(VLOOKUP(D68,Y$4:Z$6,2)," ")</f>
        <v>東地区</v>
      </c>
      <c r="D68" s="366" t="s">
        <v>33</v>
      </c>
      <c r="E68" s="364">
        <v>5</v>
      </c>
      <c r="F68" s="127">
        <v>0</v>
      </c>
      <c r="G68" s="172">
        <v>1</v>
      </c>
      <c r="H68" s="128">
        <v>1</v>
      </c>
      <c r="I68" s="129">
        <v>1</v>
      </c>
      <c r="J68" s="172">
        <v>0</v>
      </c>
      <c r="K68" s="172">
        <v>0</v>
      </c>
      <c r="L68" s="172">
        <v>1</v>
      </c>
      <c r="M68" s="172">
        <v>0</v>
      </c>
      <c r="N68" s="172">
        <v>0</v>
      </c>
      <c r="O68" s="172">
        <v>0</v>
      </c>
      <c r="P68" s="172">
        <v>0</v>
      </c>
      <c r="Q68" s="172">
        <v>0</v>
      </c>
      <c r="R68" s="172">
        <v>0</v>
      </c>
      <c r="S68" s="172">
        <v>0</v>
      </c>
      <c r="T68" s="128">
        <v>0</v>
      </c>
      <c r="U68" s="464">
        <v>2</v>
      </c>
      <c r="V68" s="462"/>
      <c r="W68" s="463"/>
      <c r="X68" s="415" t="s">
        <v>33</v>
      </c>
      <c r="Y68" s="412"/>
      <c r="Z68" s="418"/>
      <c r="AA68" s="411">
        <f t="shared" ref="AA68:AA75" si="10">IF((AND((IF($C68=$AA$3,1,0)),(IF($E68=$Z$3,1,0)))),1,0)</f>
        <v>0</v>
      </c>
      <c r="AB68" s="411">
        <f t="shared" ref="AB68:AB75" si="11">IF((AND((IF($C68=$AB$3,1,0)),(IF($E68=$Z$3,1,0)))),1,0)</f>
        <v>0</v>
      </c>
      <c r="AC68" s="411">
        <f t="shared" ref="AC68:AC75" si="12">IF((AND((IF($C68=$AC$3,1,0)),(IF($E68=$Z$3,1,0)))),1,0)</f>
        <v>0</v>
      </c>
      <c r="AD68" s="476"/>
      <c r="AE68" s="476"/>
      <c r="AF68" s="476"/>
      <c r="AG68" s="476"/>
      <c r="AH68" s="476"/>
      <c r="AI68" s="476"/>
      <c r="AJ68" s="476"/>
      <c r="AK68" s="476"/>
      <c r="AL68" s="476"/>
      <c r="AM68" s="476"/>
      <c r="AN68" s="476"/>
      <c r="AO68" s="479"/>
      <c r="AP68" s="479"/>
      <c r="AQ68" s="479"/>
      <c r="AR68" s="479"/>
      <c r="AS68" s="479"/>
      <c r="AT68" s="479"/>
      <c r="AU68" s="479"/>
      <c r="AV68" s="479"/>
      <c r="AW68" s="479"/>
      <c r="AX68" s="479"/>
      <c r="AY68" s="479"/>
      <c r="AZ68" s="479"/>
      <c r="BA68" s="479"/>
      <c r="BB68" s="479"/>
      <c r="BC68" s="479"/>
      <c r="BD68" s="479"/>
      <c r="BE68" s="479"/>
    </row>
    <row r="69" spans="1:57" s="344" customFormat="1" ht="18" x14ac:dyDescent="0.45">
      <c r="A69" s="99">
        <f t="shared" si="4"/>
        <v>66</v>
      </c>
      <c r="B69" s="367">
        <v>44614</v>
      </c>
      <c r="C69" s="375" t="str">
        <f t="shared" si="9"/>
        <v>公民館</v>
      </c>
      <c r="D69" s="394" t="s">
        <v>37</v>
      </c>
      <c r="E69" s="377" t="s">
        <v>27</v>
      </c>
      <c r="F69" s="151"/>
      <c r="G69" s="178"/>
      <c r="H69" s="152"/>
      <c r="I69" s="153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52"/>
      <c r="U69" s="420"/>
      <c r="V69" s="462"/>
      <c r="W69" s="463"/>
      <c r="X69" s="415" t="s">
        <v>37</v>
      </c>
      <c r="Y69" s="412"/>
      <c r="Z69" s="418"/>
      <c r="AA69" s="411">
        <f t="shared" si="10"/>
        <v>0</v>
      </c>
      <c r="AB69" s="411">
        <f t="shared" si="11"/>
        <v>1</v>
      </c>
      <c r="AC69" s="411">
        <f t="shared" si="12"/>
        <v>0</v>
      </c>
      <c r="AD69" s="476"/>
      <c r="AE69" s="476"/>
      <c r="AF69" s="476"/>
      <c r="AG69" s="476"/>
      <c r="AH69" s="476"/>
      <c r="AI69" s="476"/>
      <c r="AJ69" s="476"/>
      <c r="AK69" s="476"/>
      <c r="AL69" s="476"/>
      <c r="AM69" s="476"/>
      <c r="AN69" s="476"/>
      <c r="AO69" s="479"/>
      <c r="AP69" s="479"/>
      <c r="AQ69" s="479"/>
      <c r="AR69" s="479"/>
      <c r="AS69" s="479"/>
      <c r="AT69" s="479"/>
      <c r="AU69" s="479"/>
      <c r="AV69" s="479"/>
      <c r="AW69" s="479"/>
      <c r="AX69" s="479"/>
      <c r="AY69" s="479"/>
      <c r="AZ69" s="479"/>
      <c r="BA69" s="479"/>
      <c r="BB69" s="479"/>
      <c r="BC69" s="479"/>
      <c r="BD69" s="479"/>
      <c r="BE69" s="479"/>
    </row>
    <row r="70" spans="1:57" s="344" customFormat="1" ht="18" x14ac:dyDescent="0.45">
      <c r="A70" s="99">
        <f t="shared" ref="A70:A75" si="13">+A69+1</f>
        <v>67</v>
      </c>
      <c r="B70" s="356">
        <v>44623</v>
      </c>
      <c r="C70" s="357" t="str">
        <f t="shared" si="9"/>
        <v>北地区</v>
      </c>
      <c r="D70" s="371" t="s">
        <v>32</v>
      </c>
      <c r="E70" s="359">
        <v>4</v>
      </c>
      <c r="F70" s="154">
        <v>0</v>
      </c>
      <c r="G70" s="180">
        <v>5</v>
      </c>
      <c r="H70" s="155">
        <v>5</v>
      </c>
      <c r="I70" s="156">
        <v>0</v>
      </c>
      <c r="J70" s="180">
        <v>0</v>
      </c>
      <c r="K70" s="180">
        <v>0</v>
      </c>
      <c r="L70" s="180">
        <v>2</v>
      </c>
      <c r="M70" s="180">
        <v>0</v>
      </c>
      <c r="N70" s="180">
        <v>6</v>
      </c>
      <c r="O70" s="180">
        <v>0</v>
      </c>
      <c r="P70" s="180">
        <v>0</v>
      </c>
      <c r="Q70" s="180">
        <v>0</v>
      </c>
      <c r="R70" s="180">
        <v>0</v>
      </c>
      <c r="S70" s="180">
        <v>1</v>
      </c>
      <c r="T70" s="155">
        <v>0</v>
      </c>
      <c r="U70" s="423">
        <v>9</v>
      </c>
      <c r="V70" s="462"/>
      <c r="W70" s="463"/>
      <c r="X70" s="415" t="s">
        <v>32</v>
      </c>
      <c r="Y70" s="412"/>
      <c r="Z70" s="418"/>
      <c r="AA70" s="411">
        <f t="shared" si="10"/>
        <v>0</v>
      </c>
      <c r="AB70" s="411">
        <f t="shared" si="11"/>
        <v>0</v>
      </c>
      <c r="AC70" s="411">
        <f t="shared" si="12"/>
        <v>0</v>
      </c>
      <c r="AD70" s="476"/>
      <c r="AE70" s="476"/>
      <c r="AF70" s="476"/>
      <c r="AG70" s="476"/>
      <c r="AH70" s="476"/>
      <c r="AI70" s="476"/>
      <c r="AJ70" s="476"/>
      <c r="AK70" s="476"/>
      <c r="AL70" s="476"/>
      <c r="AM70" s="476"/>
      <c r="AN70" s="476"/>
      <c r="AO70" s="479"/>
      <c r="AP70" s="479"/>
      <c r="AQ70" s="479"/>
      <c r="AR70" s="479"/>
      <c r="AS70" s="479"/>
      <c r="AT70" s="479"/>
      <c r="AU70" s="479"/>
      <c r="AV70" s="479"/>
      <c r="AW70" s="479"/>
      <c r="AX70" s="479"/>
      <c r="AY70" s="479"/>
      <c r="AZ70" s="479"/>
      <c r="BA70" s="479"/>
      <c r="BB70" s="479"/>
      <c r="BC70" s="479"/>
      <c r="BD70" s="479"/>
      <c r="BE70" s="479"/>
    </row>
    <row r="71" spans="1:57" s="344" customFormat="1" ht="18" x14ac:dyDescent="0.45">
      <c r="A71" s="99">
        <f t="shared" si="13"/>
        <v>68</v>
      </c>
      <c r="B71" s="361">
        <v>44626</v>
      </c>
      <c r="C71" s="362" t="str">
        <f t="shared" si="9"/>
        <v>東地区</v>
      </c>
      <c r="D71" s="365" t="s">
        <v>33</v>
      </c>
      <c r="E71" s="364">
        <v>5</v>
      </c>
      <c r="F71" s="127">
        <v>1</v>
      </c>
      <c r="G71" s="172">
        <v>3</v>
      </c>
      <c r="H71" s="128">
        <v>4</v>
      </c>
      <c r="I71" s="129">
        <v>1</v>
      </c>
      <c r="J71" s="172">
        <v>1</v>
      </c>
      <c r="K71" s="172">
        <v>0</v>
      </c>
      <c r="L71" s="172">
        <v>3</v>
      </c>
      <c r="M71" s="172">
        <v>0</v>
      </c>
      <c r="N71" s="172">
        <v>1</v>
      </c>
      <c r="O71" s="172">
        <v>0</v>
      </c>
      <c r="P71" s="172">
        <v>0</v>
      </c>
      <c r="Q71" s="172">
        <v>0</v>
      </c>
      <c r="R71" s="172">
        <v>0</v>
      </c>
      <c r="S71" s="172">
        <v>0</v>
      </c>
      <c r="T71" s="128">
        <v>0</v>
      </c>
      <c r="U71" s="416">
        <v>6</v>
      </c>
      <c r="V71" s="462"/>
      <c r="W71" s="463"/>
      <c r="X71" s="415" t="s">
        <v>33</v>
      </c>
      <c r="Y71" s="412"/>
      <c r="Z71" s="418"/>
      <c r="AA71" s="411">
        <f t="shared" si="10"/>
        <v>0</v>
      </c>
      <c r="AB71" s="411">
        <f t="shared" si="11"/>
        <v>0</v>
      </c>
      <c r="AC71" s="411">
        <f t="shared" si="12"/>
        <v>0</v>
      </c>
      <c r="AD71" s="476"/>
      <c r="AE71" s="476"/>
      <c r="AF71" s="476"/>
      <c r="AG71" s="476"/>
      <c r="AH71" s="476"/>
      <c r="AI71" s="476"/>
      <c r="AJ71" s="476"/>
      <c r="AK71" s="476"/>
      <c r="AL71" s="476"/>
      <c r="AM71" s="476"/>
      <c r="AN71" s="476"/>
      <c r="AO71" s="479"/>
      <c r="AP71" s="479"/>
      <c r="AQ71" s="479"/>
      <c r="AR71" s="479"/>
      <c r="AS71" s="479"/>
      <c r="AT71" s="479"/>
      <c r="AU71" s="479"/>
      <c r="AV71" s="479"/>
      <c r="AW71" s="479"/>
      <c r="AX71" s="479"/>
      <c r="AY71" s="479"/>
      <c r="AZ71" s="479"/>
      <c r="BA71" s="479"/>
      <c r="BB71" s="479"/>
      <c r="BC71" s="479"/>
      <c r="BD71" s="479"/>
      <c r="BE71" s="479"/>
    </row>
    <row r="72" spans="1:57" s="344" customFormat="1" ht="18" x14ac:dyDescent="0.45">
      <c r="A72" s="99">
        <f t="shared" si="13"/>
        <v>69</v>
      </c>
      <c r="B72" s="361">
        <v>44631</v>
      </c>
      <c r="C72" s="362" t="str">
        <f t="shared" si="9"/>
        <v>公民館</v>
      </c>
      <c r="D72" s="366" t="s">
        <v>37</v>
      </c>
      <c r="E72" s="364">
        <v>2</v>
      </c>
      <c r="F72" s="127">
        <v>0</v>
      </c>
      <c r="G72" s="172">
        <v>1</v>
      </c>
      <c r="H72" s="128">
        <v>1</v>
      </c>
      <c r="I72" s="129">
        <v>0</v>
      </c>
      <c r="J72" s="172">
        <v>0</v>
      </c>
      <c r="K72" s="172">
        <v>0</v>
      </c>
      <c r="L72" s="172">
        <v>0</v>
      </c>
      <c r="M72" s="172">
        <v>1</v>
      </c>
      <c r="N72" s="172">
        <v>0</v>
      </c>
      <c r="O72" s="172">
        <v>0</v>
      </c>
      <c r="P72" s="172">
        <v>0</v>
      </c>
      <c r="Q72" s="172">
        <v>0</v>
      </c>
      <c r="R72" s="172">
        <v>0</v>
      </c>
      <c r="S72" s="172">
        <v>0</v>
      </c>
      <c r="T72" s="128">
        <v>0</v>
      </c>
      <c r="U72" s="416">
        <v>1</v>
      </c>
      <c r="V72" s="462"/>
      <c r="W72" s="463"/>
      <c r="X72" s="415" t="s">
        <v>37</v>
      </c>
      <c r="Y72" s="412"/>
      <c r="Z72" s="418"/>
      <c r="AA72" s="411">
        <f t="shared" si="10"/>
        <v>0</v>
      </c>
      <c r="AB72" s="411">
        <f t="shared" si="11"/>
        <v>0</v>
      </c>
      <c r="AC72" s="411">
        <f t="shared" si="12"/>
        <v>0</v>
      </c>
      <c r="AD72" s="476"/>
      <c r="AE72" s="476"/>
      <c r="AF72" s="476"/>
      <c r="AG72" s="476"/>
      <c r="AH72" s="476"/>
      <c r="AI72" s="476"/>
      <c r="AJ72" s="476"/>
      <c r="AK72" s="476"/>
      <c r="AL72" s="476"/>
      <c r="AM72" s="476"/>
      <c r="AN72" s="476"/>
      <c r="AO72" s="479"/>
      <c r="AP72" s="479"/>
      <c r="AQ72" s="479"/>
      <c r="AR72" s="479"/>
      <c r="AS72" s="479"/>
      <c r="AT72" s="479"/>
      <c r="AU72" s="479"/>
      <c r="AV72" s="479"/>
      <c r="AW72" s="479"/>
      <c r="AX72" s="479"/>
      <c r="AY72" s="479"/>
      <c r="AZ72" s="479"/>
      <c r="BA72" s="479"/>
      <c r="BB72" s="479"/>
      <c r="BC72" s="479"/>
      <c r="BD72" s="479"/>
      <c r="BE72" s="479"/>
    </row>
    <row r="73" spans="1:57" s="344" customFormat="1" ht="18" x14ac:dyDescent="0.45">
      <c r="A73" s="99">
        <f t="shared" si="13"/>
        <v>70</v>
      </c>
      <c r="B73" s="361">
        <v>44636</v>
      </c>
      <c r="C73" s="362" t="str">
        <f t="shared" si="9"/>
        <v>北地区</v>
      </c>
      <c r="D73" s="365" t="s">
        <v>32</v>
      </c>
      <c r="E73" s="364">
        <v>6</v>
      </c>
      <c r="F73" s="127">
        <v>1</v>
      </c>
      <c r="G73" s="172">
        <v>4</v>
      </c>
      <c r="H73" s="128">
        <v>5</v>
      </c>
      <c r="I73" s="129">
        <v>0</v>
      </c>
      <c r="J73" s="172">
        <v>0</v>
      </c>
      <c r="K73" s="172">
        <v>0</v>
      </c>
      <c r="L73" s="172">
        <v>0</v>
      </c>
      <c r="M73" s="172">
        <v>1</v>
      </c>
      <c r="N73" s="172">
        <v>5</v>
      </c>
      <c r="O73" s="172">
        <v>0</v>
      </c>
      <c r="P73" s="172">
        <v>0</v>
      </c>
      <c r="Q73" s="172">
        <v>0</v>
      </c>
      <c r="R73" s="172">
        <v>0</v>
      </c>
      <c r="S73" s="172">
        <v>1</v>
      </c>
      <c r="T73" s="128">
        <v>0</v>
      </c>
      <c r="U73" s="416">
        <v>7</v>
      </c>
      <c r="V73" s="462"/>
      <c r="W73" s="463"/>
      <c r="X73" s="415" t="s">
        <v>32</v>
      </c>
      <c r="Y73" s="412"/>
      <c r="Z73" s="418"/>
      <c r="AA73" s="411">
        <f t="shared" si="10"/>
        <v>0</v>
      </c>
      <c r="AB73" s="411">
        <f t="shared" si="11"/>
        <v>0</v>
      </c>
      <c r="AC73" s="411">
        <f t="shared" si="12"/>
        <v>0</v>
      </c>
      <c r="AD73" s="476"/>
      <c r="AE73" s="476"/>
      <c r="AF73" s="476"/>
      <c r="AG73" s="476"/>
      <c r="AH73" s="476"/>
      <c r="AI73" s="476"/>
      <c r="AJ73" s="476"/>
      <c r="AK73" s="476"/>
      <c r="AL73" s="476"/>
      <c r="AM73" s="476"/>
      <c r="AN73" s="476"/>
      <c r="AO73" s="479"/>
      <c r="AP73" s="479"/>
      <c r="AQ73" s="479"/>
      <c r="AR73" s="479"/>
      <c r="AS73" s="479"/>
      <c r="AT73" s="479"/>
      <c r="AU73" s="479"/>
      <c r="AV73" s="479"/>
      <c r="AW73" s="479"/>
      <c r="AX73" s="479"/>
      <c r="AY73" s="479"/>
      <c r="AZ73" s="479"/>
      <c r="BA73" s="479"/>
      <c r="BB73" s="479"/>
      <c r="BC73" s="479"/>
      <c r="BD73" s="479"/>
      <c r="BE73" s="479"/>
    </row>
    <row r="74" spans="1:57" s="344" customFormat="1" ht="18" x14ac:dyDescent="0.45">
      <c r="A74" s="99">
        <f t="shared" si="13"/>
        <v>71</v>
      </c>
      <c r="B74" s="361">
        <v>44640</v>
      </c>
      <c r="C74" s="362" t="str">
        <f t="shared" si="9"/>
        <v>東地区</v>
      </c>
      <c r="D74" s="365" t="s">
        <v>33</v>
      </c>
      <c r="E74" s="364">
        <v>4</v>
      </c>
      <c r="F74" s="127">
        <v>0</v>
      </c>
      <c r="G74" s="172">
        <v>1</v>
      </c>
      <c r="H74" s="128">
        <v>1</v>
      </c>
      <c r="I74" s="129">
        <v>0</v>
      </c>
      <c r="J74" s="172">
        <v>0</v>
      </c>
      <c r="K74" s="172">
        <v>0</v>
      </c>
      <c r="L74" s="172">
        <v>1</v>
      </c>
      <c r="M74" s="172">
        <v>0</v>
      </c>
      <c r="N74" s="172">
        <v>0</v>
      </c>
      <c r="O74" s="172">
        <v>0</v>
      </c>
      <c r="P74" s="172">
        <v>0</v>
      </c>
      <c r="Q74" s="172">
        <v>0</v>
      </c>
      <c r="R74" s="172">
        <v>0</v>
      </c>
      <c r="S74" s="172">
        <v>0</v>
      </c>
      <c r="T74" s="128">
        <v>0</v>
      </c>
      <c r="U74" s="416">
        <v>1</v>
      </c>
      <c r="V74" s="462"/>
      <c r="W74" s="463"/>
      <c r="X74" s="415" t="s">
        <v>33</v>
      </c>
      <c r="Y74" s="412"/>
      <c r="Z74" s="418"/>
      <c r="AA74" s="411">
        <f t="shared" si="10"/>
        <v>0</v>
      </c>
      <c r="AB74" s="411">
        <f t="shared" si="11"/>
        <v>0</v>
      </c>
      <c r="AC74" s="411">
        <f t="shared" si="12"/>
        <v>0</v>
      </c>
      <c r="AD74" s="476"/>
      <c r="AE74" s="476"/>
      <c r="AF74" s="476"/>
      <c r="AG74" s="476"/>
      <c r="AH74" s="476"/>
      <c r="AI74" s="476"/>
      <c r="AJ74" s="476"/>
      <c r="AK74" s="476"/>
      <c r="AL74" s="476"/>
      <c r="AM74" s="476"/>
      <c r="AN74" s="476"/>
      <c r="AO74" s="479"/>
      <c r="AP74" s="479"/>
      <c r="AQ74" s="479"/>
      <c r="AR74" s="479"/>
      <c r="AS74" s="479"/>
      <c r="AT74" s="479"/>
      <c r="AU74" s="479"/>
      <c r="AV74" s="479"/>
      <c r="AW74" s="479"/>
      <c r="AX74" s="479"/>
      <c r="AY74" s="479"/>
      <c r="AZ74" s="479"/>
      <c r="BA74" s="479"/>
      <c r="BB74" s="479"/>
      <c r="BC74" s="479"/>
      <c r="BD74" s="479"/>
      <c r="BE74" s="479"/>
    </row>
    <row r="75" spans="1:57" s="344" customFormat="1" ht="18" x14ac:dyDescent="0.45">
      <c r="A75" s="99">
        <f t="shared" si="13"/>
        <v>72</v>
      </c>
      <c r="B75" s="438">
        <v>44642</v>
      </c>
      <c r="C75" s="439" t="str">
        <f t="shared" si="9"/>
        <v>公民館</v>
      </c>
      <c r="D75" s="440" t="s">
        <v>37</v>
      </c>
      <c r="E75" s="441">
        <v>2</v>
      </c>
      <c r="F75" s="442">
        <v>0</v>
      </c>
      <c r="G75" s="443">
        <v>2</v>
      </c>
      <c r="H75" s="444">
        <v>2</v>
      </c>
      <c r="I75" s="458">
        <v>0</v>
      </c>
      <c r="J75" s="443">
        <v>0</v>
      </c>
      <c r="K75" s="443">
        <v>0</v>
      </c>
      <c r="L75" s="443">
        <v>0</v>
      </c>
      <c r="M75" s="443">
        <v>0</v>
      </c>
      <c r="N75" s="443">
        <v>1</v>
      </c>
      <c r="O75" s="443">
        <v>0</v>
      </c>
      <c r="P75" s="443">
        <v>0</v>
      </c>
      <c r="Q75" s="443">
        <v>2</v>
      </c>
      <c r="R75" s="443">
        <v>0</v>
      </c>
      <c r="S75" s="443">
        <v>0</v>
      </c>
      <c r="T75" s="444">
        <v>0</v>
      </c>
      <c r="U75" s="465">
        <v>3</v>
      </c>
      <c r="V75" s="462"/>
      <c r="W75" s="463"/>
      <c r="X75" s="415" t="s">
        <v>37</v>
      </c>
      <c r="Y75" s="412"/>
      <c r="Z75" s="418"/>
      <c r="AA75" s="411">
        <f t="shared" si="10"/>
        <v>0</v>
      </c>
      <c r="AB75" s="411">
        <f t="shared" si="11"/>
        <v>0</v>
      </c>
      <c r="AC75" s="411">
        <f t="shared" si="12"/>
        <v>0</v>
      </c>
      <c r="AD75" s="476"/>
      <c r="AE75" s="476"/>
      <c r="AF75" s="476"/>
      <c r="AG75" s="476"/>
      <c r="AH75" s="476"/>
      <c r="AI75" s="476"/>
      <c r="AJ75" s="476"/>
      <c r="AK75" s="476"/>
      <c r="AL75" s="476"/>
      <c r="AM75" s="476"/>
      <c r="AN75" s="476"/>
      <c r="AO75" s="479"/>
      <c r="AP75" s="479"/>
      <c r="AQ75" s="479"/>
      <c r="AR75" s="479"/>
      <c r="AS75" s="479"/>
      <c r="AT75" s="479"/>
      <c r="AU75" s="479"/>
      <c r="AV75" s="479"/>
      <c r="AW75" s="479"/>
      <c r="AX75" s="479"/>
      <c r="AY75" s="479"/>
      <c r="AZ75" s="479"/>
      <c r="BA75" s="479"/>
      <c r="BB75" s="479"/>
      <c r="BC75" s="479"/>
      <c r="BD75" s="479"/>
      <c r="BE75" s="479"/>
    </row>
    <row r="76" spans="1:57" s="344" customFormat="1" ht="18" x14ac:dyDescent="0.2">
      <c r="A76" s="99"/>
      <c r="B76" s="445"/>
      <c r="C76" s="201" t="s">
        <v>47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466"/>
      <c r="V76" s="462"/>
      <c r="W76" s="463"/>
      <c r="X76" s="467"/>
      <c r="Y76" s="412"/>
      <c r="Z76" s="474"/>
      <c r="AA76" s="477">
        <f t="shared" ref="AA76:AC76" si="14">SUM(AA4:AA75)</f>
        <v>3</v>
      </c>
      <c r="AB76" s="477">
        <f t="shared" si="14"/>
        <v>10</v>
      </c>
      <c r="AC76" s="477">
        <f t="shared" si="14"/>
        <v>2</v>
      </c>
      <c r="AD76" s="478"/>
      <c r="AE76" s="478"/>
      <c r="AF76" s="478"/>
      <c r="AG76" s="478"/>
      <c r="AH76" s="478"/>
      <c r="AI76" s="478"/>
      <c r="AJ76" s="478"/>
      <c r="AK76" s="478"/>
      <c r="AL76" s="478"/>
      <c r="AM76" s="478"/>
      <c r="AN76" s="478"/>
      <c r="AO76" s="480"/>
      <c r="AP76" s="480"/>
      <c r="AQ76" s="479"/>
      <c r="AR76" s="479"/>
      <c r="AS76" s="479"/>
      <c r="AT76" s="479"/>
      <c r="AU76" s="479"/>
      <c r="AV76" s="479"/>
      <c r="AW76" s="479"/>
      <c r="AX76" s="479"/>
      <c r="AY76" s="479"/>
      <c r="AZ76" s="479"/>
      <c r="BA76" s="479"/>
      <c r="BB76" s="479"/>
      <c r="BC76" s="479"/>
      <c r="BD76" s="479"/>
      <c r="BE76" s="479"/>
    </row>
    <row r="77" spans="1:57" s="344" customFormat="1" ht="18" x14ac:dyDescent="0.45">
      <c r="A77" s="99"/>
      <c r="B77" s="446"/>
      <c r="C77" s="447" t="str">
        <f>IFERROR(VLOOKUP(D77,X$4:Z$6,2)," ")</f>
        <v xml:space="preserve"> </v>
      </c>
      <c r="D77" s="337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468"/>
      <c r="V77" s="469"/>
      <c r="W77" s="463"/>
      <c r="X77" s="470"/>
      <c r="Y77" s="412"/>
      <c r="Z77" s="418"/>
      <c r="AA77" s="418"/>
      <c r="AB77" s="418"/>
      <c r="AC77" s="418"/>
      <c r="AD77" s="476"/>
      <c r="AE77" s="476"/>
      <c r="AF77" s="476"/>
      <c r="AG77" s="476"/>
      <c r="AH77" s="476"/>
      <c r="AI77" s="476"/>
      <c r="AJ77" s="476"/>
      <c r="AK77" s="476"/>
      <c r="AL77" s="476"/>
      <c r="AM77" s="476"/>
      <c r="AN77" s="476"/>
      <c r="AO77" s="479"/>
      <c r="AP77" s="479"/>
      <c r="AQ77" s="479"/>
      <c r="AR77" s="479"/>
      <c r="AS77" s="479"/>
      <c r="AT77" s="479"/>
      <c r="AU77" s="479"/>
      <c r="AV77" s="479"/>
      <c r="AW77" s="479"/>
      <c r="AX77" s="479"/>
      <c r="AY77" s="479"/>
      <c r="AZ77" s="479"/>
      <c r="BA77" s="479"/>
      <c r="BB77" s="479"/>
      <c r="BC77" s="479"/>
      <c r="BD77" s="479"/>
      <c r="BE77" s="479"/>
    </row>
    <row r="78" spans="1:57" s="344" customFormat="1" ht="18" x14ac:dyDescent="0.45">
      <c r="A78" s="99"/>
      <c r="B78" s="501" t="str">
        <f>相談会属性!C76</f>
        <v>開催回数：57回</v>
      </c>
      <c r="C78" s="502"/>
      <c r="D78" s="502"/>
      <c r="E78" s="448">
        <f t="shared" ref="E78:U78" si="15">SUM(E4:E75)</f>
        <v>273</v>
      </c>
      <c r="F78" s="207">
        <f t="shared" si="15"/>
        <v>22</v>
      </c>
      <c r="G78" s="255">
        <f t="shared" si="15"/>
        <v>131</v>
      </c>
      <c r="H78" s="208">
        <f t="shared" si="15"/>
        <v>153</v>
      </c>
      <c r="I78" s="207">
        <f t="shared" si="15"/>
        <v>28</v>
      </c>
      <c r="J78" s="255">
        <f t="shared" si="15"/>
        <v>11</v>
      </c>
      <c r="K78" s="255">
        <f t="shared" si="15"/>
        <v>5</v>
      </c>
      <c r="L78" s="255">
        <f t="shared" si="15"/>
        <v>31</v>
      </c>
      <c r="M78" s="255">
        <f t="shared" si="15"/>
        <v>24</v>
      </c>
      <c r="N78" s="255">
        <f t="shared" si="15"/>
        <v>69</v>
      </c>
      <c r="O78" s="255">
        <f t="shared" si="15"/>
        <v>17</v>
      </c>
      <c r="P78" s="255">
        <f t="shared" si="15"/>
        <v>5</v>
      </c>
      <c r="Q78" s="255">
        <f t="shared" si="15"/>
        <v>13</v>
      </c>
      <c r="R78" s="255">
        <f t="shared" si="15"/>
        <v>10</v>
      </c>
      <c r="S78" s="255">
        <f t="shared" si="15"/>
        <v>12</v>
      </c>
      <c r="T78" s="256">
        <f t="shared" si="15"/>
        <v>11</v>
      </c>
      <c r="U78" s="448">
        <f t="shared" si="15"/>
        <v>236</v>
      </c>
      <c r="V78" s="417"/>
      <c r="W78" s="463"/>
      <c r="X78" s="470"/>
      <c r="Y78" s="412"/>
      <c r="Z78" s="418"/>
      <c r="AA78" s="418"/>
      <c r="AB78" s="418"/>
      <c r="AC78" s="418"/>
      <c r="AD78" s="476"/>
      <c r="AE78" s="476"/>
      <c r="AF78" s="476"/>
      <c r="AG78" s="476"/>
      <c r="AH78" s="476"/>
      <c r="AI78" s="476"/>
      <c r="AJ78" s="476"/>
      <c r="AK78" s="476"/>
      <c r="AL78" s="476"/>
      <c r="AM78" s="476"/>
      <c r="AN78" s="476"/>
      <c r="AO78" s="479"/>
      <c r="AP78" s="479"/>
      <c r="AQ78" s="479"/>
      <c r="AR78" s="479"/>
      <c r="AS78" s="479"/>
      <c r="AT78" s="479"/>
      <c r="AU78" s="479"/>
      <c r="AV78" s="479"/>
      <c r="AW78" s="479"/>
      <c r="AX78" s="479"/>
      <c r="AY78" s="479"/>
      <c r="AZ78" s="479"/>
      <c r="BA78" s="479"/>
      <c r="BB78" s="479"/>
      <c r="BC78" s="479"/>
      <c r="BD78" s="479"/>
      <c r="BE78" s="479"/>
    </row>
    <row r="79" spans="1:57" ht="24.75" customHeight="1" x14ac:dyDescent="0.2">
      <c r="A79" s="99"/>
      <c r="B79" s="449"/>
      <c r="C79" s="99"/>
      <c r="D79" s="99"/>
      <c r="E79" s="99"/>
      <c r="F79" s="450">
        <f>IFERROR(F78/$H$78," ")</f>
        <v>0.1437908496732026</v>
      </c>
      <c r="G79" s="451">
        <f>IFERROR(G78/$H$78," ")</f>
        <v>0.85620915032679734</v>
      </c>
      <c r="H79" s="99"/>
      <c r="I79" s="459">
        <f t="shared" ref="I79:T79" si="16">IFERROR(I78/$U$78," ")</f>
        <v>0.11864406779661017</v>
      </c>
      <c r="J79" s="460">
        <f t="shared" si="16"/>
        <v>4.6610169491525424E-2</v>
      </c>
      <c r="K79" s="460">
        <f t="shared" si="16"/>
        <v>2.1186440677966101E-2</v>
      </c>
      <c r="L79" s="460">
        <f t="shared" si="16"/>
        <v>0.13135593220338984</v>
      </c>
      <c r="M79" s="460">
        <f t="shared" si="16"/>
        <v>0.10169491525423729</v>
      </c>
      <c r="N79" s="460">
        <f t="shared" si="16"/>
        <v>0.2923728813559322</v>
      </c>
      <c r="O79" s="460">
        <f t="shared" si="16"/>
        <v>7.2033898305084748E-2</v>
      </c>
      <c r="P79" s="460">
        <f t="shared" si="16"/>
        <v>2.1186440677966101E-2</v>
      </c>
      <c r="Q79" s="460">
        <f t="shared" si="16"/>
        <v>5.5084745762711863E-2</v>
      </c>
      <c r="R79" s="460">
        <f t="shared" si="16"/>
        <v>4.2372881355932202E-2</v>
      </c>
      <c r="S79" s="460">
        <f t="shared" si="16"/>
        <v>5.0847457627118647E-2</v>
      </c>
      <c r="T79" s="471">
        <f t="shared" si="16"/>
        <v>4.6610169491525424E-2</v>
      </c>
      <c r="U79" s="472"/>
      <c r="V79" s="473"/>
      <c r="W79" s="474"/>
      <c r="X79" s="475"/>
      <c r="Z79" s="474"/>
      <c r="AA79" s="474"/>
      <c r="AB79" s="474"/>
      <c r="AC79" s="474"/>
      <c r="AD79" s="478"/>
      <c r="AE79" s="478"/>
      <c r="AF79" s="478"/>
      <c r="AG79" s="478"/>
      <c r="AH79" s="478"/>
      <c r="AI79" s="478"/>
      <c r="AJ79" s="478"/>
      <c r="AK79" s="478"/>
      <c r="AL79" s="478"/>
      <c r="AM79" s="478"/>
      <c r="AN79" s="478"/>
      <c r="AO79" s="480"/>
      <c r="AP79" s="480"/>
      <c r="AQ79" s="480"/>
      <c r="AR79" s="480"/>
      <c r="AS79" s="480"/>
      <c r="AT79" s="480"/>
      <c r="AU79" s="480"/>
      <c r="AV79" s="480"/>
      <c r="AW79" s="480"/>
      <c r="AX79" s="480"/>
      <c r="AY79" s="480"/>
      <c r="AZ79" s="480"/>
      <c r="BA79" s="480"/>
      <c r="BB79" s="480"/>
      <c r="BC79" s="480"/>
      <c r="BD79" s="480"/>
      <c r="BE79" s="480"/>
    </row>
    <row r="80" spans="1:57" ht="16.2" customHeight="1" x14ac:dyDescent="0.2">
      <c r="A80" s="99"/>
      <c r="B80" s="449"/>
      <c r="C80" s="99"/>
      <c r="D80" s="99"/>
      <c r="E80" s="99"/>
      <c r="F80" s="99"/>
      <c r="G80" s="99"/>
      <c r="H80" s="99"/>
      <c r="I80" s="461"/>
      <c r="J80" s="461"/>
      <c r="K80" s="461"/>
      <c r="L80" s="461"/>
      <c r="M80" s="461"/>
      <c r="N80" s="461"/>
      <c r="O80" s="461"/>
      <c r="P80" s="461"/>
      <c r="Q80" s="461"/>
      <c r="R80" s="461"/>
      <c r="S80" s="461"/>
      <c r="T80" s="461"/>
      <c r="U80" s="99"/>
      <c r="V80" s="395"/>
      <c r="W80" s="474"/>
      <c r="X80" s="475"/>
      <c r="Z80" s="474"/>
      <c r="AA80" s="474"/>
      <c r="AB80" s="474"/>
      <c r="AC80" s="474"/>
      <c r="AD80" s="478"/>
      <c r="AE80" s="478"/>
      <c r="AF80" s="478"/>
      <c r="AG80" s="478"/>
      <c r="AH80" s="478"/>
      <c r="AI80" s="478"/>
      <c r="AJ80" s="478"/>
      <c r="AK80" s="478"/>
      <c r="AL80" s="478"/>
      <c r="AM80" s="478"/>
      <c r="AN80" s="478"/>
      <c r="AO80" s="480"/>
      <c r="AP80" s="480"/>
      <c r="AQ80" s="480"/>
      <c r="AR80" s="480"/>
      <c r="AS80" s="480"/>
      <c r="AT80" s="480"/>
      <c r="AU80" s="480"/>
      <c r="AV80" s="480"/>
      <c r="AW80" s="480"/>
      <c r="AX80" s="480"/>
      <c r="AY80" s="480"/>
      <c r="AZ80" s="480"/>
      <c r="BA80" s="480"/>
      <c r="BB80" s="480"/>
      <c r="BC80" s="480"/>
      <c r="BD80" s="480"/>
      <c r="BE80" s="480"/>
    </row>
    <row r="81" spans="1:57" ht="16.2" customHeight="1" x14ac:dyDescent="0.45">
      <c r="A81" s="452"/>
      <c r="B81" s="453" t="s">
        <v>48</v>
      </c>
      <c r="C81" s="454"/>
      <c r="D81" s="454"/>
      <c r="E81" s="454"/>
      <c r="F81" s="454"/>
      <c r="G81" s="454"/>
      <c r="H81" s="454"/>
      <c r="I81" s="454"/>
      <c r="J81" s="454"/>
      <c r="K81" s="454"/>
      <c r="L81" s="454"/>
      <c r="M81" s="454"/>
      <c r="N81" s="454"/>
      <c r="O81" s="454"/>
      <c r="P81" s="454"/>
      <c r="Q81" s="454"/>
      <c r="R81" s="454"/>
      <c r="S81" s="454"/>
      <c r="T81" s="454"/>
      <c r="U81" s="454"/>
      <c r="V81" s="395"/>
      <c r="W81" s="474"/>
      <c r="X81" s="475"/>
      <c r="Z81" s="474"/>
      <c r="AA81" s="474"/>
      <c r="AB81" s="474"/>
      <c r="AC81" s="474"/>
      <c r="AD81" s="478"/>
      <c r="AE81" s="478"/>
      <c r="AF81" s="478"/>
      <c r="AG81" s="478"/>
      <c r="AH81" s="478"/>
      <c r="AI81" s="478"/>
      <c r="AJ81" s="478"/>
      <c r="AK81" s="478"/>
      <c r="AL81" s="478"/>
      <c r="AM81" s="478"/>
      <c r="AN81" s="478"/>
      <c r="AO81" s="480"/>
      <c r="AP81" s="480"/>
      <c r="AQ81" s="480"/>
      <c r="AR81" s="480"/>
      <c r="AS81" s="480"/>
      <c r="AT81" s="480"/>
      <c r="AU81" s="480"/>
      <c r="AV81" s="480"/>
      <c r="AW81" s="480"/>
      <c r="AX81" s="480"/>
      <c r="AY81" s="480"/>
      <c r="AZ81" s="480"/>
      <c r="BA81" s="480"/>
      <c r="BB81" s="480"/>
      <c r="BC81" s="480"/>
      <c r="BD81" s="480"/>
      <c r="BE81" s="480"/>
    </row>
    <row r="82" spans="1:57" ht="16.2" customHeight="1" x14ac:dyDescent="0.45">
      <c r="B82" s="453" t="s">
        <v>49</v>
      </c>
      <c r="C82" s="454"/>
      <c r="D82" s="454"/>
      <c r="E82" s="454"/>
      <c r="F82" s="454"/>
      <c r="G82" s="454"/>
      <c r="H82" s="454"/>
      <c r="I82" s="454"/>
      <c r="J82" s="454"/>
      <c r="K82" s="454"/>
      <c r="L82" s="454"/>
      <c r="M82" s="454"/>
      <c r="N82" s="454"/>
      <c r="O82" s="454"/>
      <c r="P82" s="454"/>
      <c r="Q82" s="454"/>
      <c r="R82" s="454"/>
      <c r="S82" s="454"/>
      <c r="T82" s="454"/>
      <c r="U82" s="454"/>
    </row>
    <row r="83" spans="1:57" ht="16.2" customHeight="1" x14ac:dyDescent="0.45">
      <c r="B83" s="453" t="s">
        <v>50</v>
      </c>
      <c r="C83" s="454"/>
      <c r="D83" s="454"/>
      <c r="E83" s="454"/>
      <c r="F83" s="454"/>
      <c r="G83" s="454"/>
      <c r="H83" s="45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454"/>
      <c r="U83" s="353"/>
    </row>
    <row r="84" spans="1:57" ht="16.2" customHeight="1" x14ac:dyDescent="0.45">
      <c r="B84" s="455"/>
      <c r="C84" s="456"/>
      <c r="D84" s="456"/>
      <c r="E84" s="456"/>
      <c r="F84" s="456"/>
      <c r="G84" s="456"/>
      <c r="H84" s="456"/>
      <c r="I84" s="456"/>
      <c r="U84" s="345"/>
    </row>
    <row r="85" spans="1:57" ht="16.2" customHeight="1" x14ac:dyDescent="0.2">
      <c r="U85" s="345"/>
      <c r="V85" s="352"/>
    </row>
    <row r="86" spans="1:57" ht="16.2" customHeight="1" x14ac:dyDescent="0.2">
      <c r="B86" s="457"/>
      <c r="U86" s="345"/>
      <c r="V86" s="352"/>
    </row>
    <row r="87" spans="1:57" ht="16.2" customHeight="1" x14ac:dyDescent="0.2">
      <c r="V87" s="352"/>
    </row>
  </sheetData>
  <sheetProtection formatRows="0"/>
  <protectedRanges>
    <protectedRange sqref="E4:U26 F27:U27 E28:U75 E27" name="貼り付け範囲" securityDescriptor=""/>
  </protectedRanges>
  <autoFilter ref="E1:E87" xr:uid="{00000000-0001-0000-0000-000000000000}"/>
  <mergeCells count="20">
    <mergeCell ref="B78:D78"/>
    <mergeCell ref="B2:B3"/>
    <mergeCell ref="C2:C3"/>
    <mergeCell ref="D2:D3"/>
    <mergeCell ref="E2:E3"/>
    <mergeCell ref="R2:R3"/>
    <mergeCell ref="S2:S3"/>
    <mergeCell ref="T2:T3"/>
    <mergeCell ref="U2:U3"/>
    <mergeCell ref="B1:U1"/>
    <mergeCell ref="F2:H2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honeticPr fontId="41"/>
  <printOptions horizontalCentered="1"/>
  <pageMargins left="0" right="0" top="0.35763888888888901" bottom="0.55486111111111103" header="0.102083333333333" footer="0.29861111111111099"/>
  <pageSetup paperSize="9" scale="61" orientation="portrait"/>
  <headerFooter>
    <oddFooter>&amp;L&amp;B&amp;D&amp;R&amp;B&amp;F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9F961"/>
    <pageSetUpPr autoPageBreaks="0"/>
  </sheetPr>
  <dimension ref="A1:BM165"/>
  <sheetViews>
    <sheetView topLeftCell="B1" zoomScale="80" zoomScaleNormal="80" workbookViewId="0">
      <pane xSplit="1" ySplit="3" topLeftCell="C31" activePane="bottomRight" state="frozen"/>
      <selection pane="topRight"/>
      <selection pane="bottomLeft"/>
      <selection pane="bottomRight" activeCell="D65" sqref="D65"/>
    </sheetView>
  </sheetViews>
  <sheetFormatPr defaultColWidth="8.8984375" defaultRowHeight="18" x14ac:dyDescent="0.45"/>
  <cols>
    <col min="1" max="1" width="3.3984375" style="101" customWidth="1"/>
    <col min="2" max="2" width="3.8984375" style="102" customWidth="1"/>
    <col min="3" max="3" width="11.59765625" style="100" customWidth="1"/>
    <col min="4" max="4" width="9.19921875" style="99" customWidth="1"/>
    <col min="5" max="5" width="7.69921875" style="103" customWidth="1"/>
    <col min="6" max="6" width="7.5" style="104" customWidth="1"/>
    <col min="7" max="7" width="7.19921875" style="104" customWidth="1"/>
    <col min="8" max="18" width="6.69921875" style="104" customWidth="1"/>
    <col min="19" max="20" width="6.69921875" style="105" customWidth="1"/>
    <col min="21" max="21" width="6.69921875" style="104" customWidth="1"/>
    <col min="22" max="22" width="5.3984375" style="106" customWidth="1"/>
    <col min="23" max="23" width="5.3984375" style="107" customWidth="1"/>
    <col min="24" max="32" width="5.3984375" style="106" customWidth="1"/>
    <col min="33" max="33" width="10.8984375" style="102" customWidth="1"/>
    <col min="34" max="45" width="7.69921875" style="103" customWidth="1"/>
    <col min="46" max="48" width="7.3984375" style="104" customWidth="1"/>
    <col min="49" max="50" width="6.5" style="104" customWidth="1"/>
    <col min="51" max="16384" width="8.8984375" style="104"/>
  </cols>
  <sheetData>
    <row r="1" spans="1:40" ht="39.9" customHeight="1" thickBot="1" x14ac:dyDescent="0.5">
      <c r="C1" s="108"/>
      <c r="D1" s="521" t="s">
        <v>51</v>
      </c>
      <c r="E1" s="522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3"/>
      <c r="T1" s="523"/>
      <c r="U1" s="521"/>
    </row>
    <row r="2" spans="1:40" ht="24" customHeight="1" thickBot="1" x14ac:dyDescent="0.5">
      <c r="C2" s="109" t="s">
        <v>1</v>
      </c>
      <c r="D2" s="110" t="s">
        <v>2</v>
      </c>
      <c r="E2" s="111" t="s">
        <v>3</v>
      </c>
      <c r="F2" s="524" t="s">
        <v>52</v>
      </c>
      <c r="G2" s="524"/>
      <c r="H2" s="525" t="s">
        <v>53</v>
      </c>
      <c r="I2" s="526"/>
      <c r="J2" s="526"/>
      <c r="K2" s="526"/>
      <c r="L2" s="527"/>
      <c r="M2" s="528" t="s">
        <v>54</v>
      </c>
      <c r="N2" s="528"/>
      <c r="O2" s="529" t="s">
        <v>55</v>
      </c>
      <c r="P2" s="530"/>
      <c r="Q2" s="530"/>
      <c r="R2" s="530"/>
      <c r="S2" s="530"/>
      <c r="T2" s="530"/>
      <c r="U2" s="531"/>
      <c r="AK2" s="201"/>
      <c r="AL2" s="201"/>
      <c r="AM2" s="201"/>
      <c r="AN2" s="201"/>
    </row>
    <row r="3" spans="1:40" ht="18" customHeight="1" thickBot="1" x14ac:dyDescent="0.5">
      <c r="A3" s="101" t="s">
        <v>56</v>
      </c>
      <c r="C3" s="112"/>
      <c r="D3" s="113"/>
      <c r="E3" s="114"/>
      <c r="F3" s="115" t="s">
        <v>57</v>
      </c>
      <c r="G3" s="116" t="s">
        <v>58</v>
      </c>
      <c r="H3" s="117" t="s">
        <v>59</v>
      </c>
      <c r="I3" s="164" t="s">
        <v>60</v>
      </c>
      <c r="J3" s="164" t="s">
        <v>61</v>
      </c>
      <c r="K3" s="164" t="s">
        <v>62</v>
      </c>
      <c r="L3" s="165" t="s">
        <v>63</v>
      </c>
      <c r="M3" s="166" t="s">
        <v>64</v>
      </c>
      <c r="N3" s="167" t="s">
        <v>65</v>
      </c>
      <c r="O3" s="168" t="s">
        <v>66</v>
      </c>
      <c r="P3" s="169" t="s">
        <v>67</v>
      </c>
      <c r="Q3" s="481" t="s">
        <v>68</v>
      </c>
      <c r="R3" s="481" t="s">
        <v>69</v>
      </c>
      <c r="S3" s="481" t="s">
        <v>70</v>
      </c>
      <c r="T3" s="481" t="s">
        <v>71</v>
      </c>
      <c r="U3" s="188" t="s">
        <v>72</v>
      </c>
      <c r="W3" s="189" t="s">
        <v>26</v>
      </c>
      <c r="AK3" s="201"/>
      <c r="AL3" s="201"/>
      <c r="AM3" s="201"/>
      <c r="AN3" s="201"/>
    </row>
    <row r="4" spans="1:40" ht="17.25" customHeight="1" x14ac:dyDescent="0.45">
      <c r="A4" s="101">
        <f t="shared" ref="A4:A67" si="0">F4+G4</f>
        <v>1</v>
      </c>
      <c r="B4" s="102">
        <v>1</v>
      </c>
      <c r="C4" s="118">
        <f>IF((+相談会集計!B4=0)," ",+相談会集計!B4)</f>
        <v>44287</v>
      </c>
      <c r="D4" s="119" t="str">
        <f>相談会集計!C4</f>
        <v>北地区</v>
      </c>
      <c r="E4" s="120" t="str">
        <f>IF(相談会集計!D4=0," ",相談会集計!D4)</f>
        <v>D</v>
      </c>
      <c r="F4" s="121">
        <v>0</v>
      </c>
      <c r="G4" s="122">
        <v>1</v>
      </c>
      <c r="H4" s="123">
        <v>0</v>
      </c>
      <c r="I4" s="170">
        <v>0</v>
      </c>
      <c r="J4" s="170">
        <v>0</v>
      </c>
      <c r="K4" s="170">
        <v>1</v>
      </c>
      <c r="L4" s="171">
        <v>0</v>
      </c>
      <c r="M4" s="121">
        <v>0</v>
      </c>
      <c r="N4" s="122">
        <v>1</v>
      </c>
      <c r="O4" s="123">
        <v>0</v>
      </c>
      <c r="P4" s="170">
        <v>0</v>
      </c>
      <c r="Q4" s="170">
        <v>0</v>
      </c>
      <c r="R4" s="170">
        <v>0</v>
      </c>
      <c r="S4" s="170">
        <v>1</v>
      </c>
      <c r="T4" s="122">
        <v>0</v>
      </c>
      <c r="U4" s="171">
        <v>0</v>
      </c>
      <c r="V4" s="190"/>
      <c r="W4" s="191">
        <f t="shared" ref="W4:W67" si="1">+F4+G4</f>
        <v>1</v>
      </c>
      <c r="X4" s="190"/>
      <c r="Y4" s="190"/>
      <c r="Z4" s="190"/>
      <c r="AA4" s="190"/>
      <c r="AB4" s="190"/>
      <c r="AC4" s="190"/>
      <c r="AD4" s="190"/>
      <c r="AE4" s="190"/>
      <c r="AF4" s="190"/>
      <c r="AG4" s="202"/>
      <c r="AH4" s="203"/>
      <c r="AI4" s="204"/>
      <c r="AK4" s="201"/>
      <c r="AL4" s="201"/>
      <c r="AM4" s="201"/>
      <c r="AN4" s="201"/>
    </row>
    <row r="5" spans="1:40" ht="17.25" customHeight="1" x14ac:dyDescent="0.45">
      <c r="A5" s="101">
        <f t="shared" si="0"/>
        <v>3</v>
      </c>
      <c r="B5" s="102">
        <f t="shared" ref="B5:B68" si="2">+B4+1</f>
        <v>2</v>
      </c>
      <c r="C5" s="124">
        <f>IF((+相談会集計!B5=0)," ",+相談会集計!B5)</f>
        <v>44290</v>
      </c>
      <c r="D5" s="125" t="str">
        <f>相談会集計!C5</f>
        <v>東地区</v>
      </c>
      <c r="E5" s="126" t="str">
        <f>IF(相談会集計!D5=0," ",相談会集計!D5)</f>
        <v>A</v>
      </c>
      <c r="F5" s="127">
        <v>2</v>
      </c>
      <c r="G5" s="128">
        <v>1</v>
      </c>
      <c r="H5" s="129">
        <v>0</v>
      </c>
      <c r="I5" s="172">
        <v>0</v>
      </c>
      <c r="J5" s="172">
        <v>1</v>
      </c>
      <c r="K5" s="172">
        <v>2</v>
      </c>
      <c r="L5" s="173">
        <v>0</v>
      </c>
      <c r="M5" s="127">
        <v>0</v>
      </c>
      <c r="N5" s="128">
        <v>3</v>
      </c>
      <c r="O5" s="129">
        <v>0</v>
      </c>
      <c r="P5" s="172">
        <v>0</v>
      </c>
      <c r="Q5" s="172">
        <v>1</v>
      </c>
      <c r="R5" s="172">
        <v>0</v>
      </c>
      <c r="S5" s="172">
        <v>2</v>
      </c>
      <c r="T5" s="128">
        <v>0</v>
      </c>
      <c r="U5" s="173">
        <v>0</v>
      </c>
      <c r="V5" s="190"/>
      <c r="W5" s="191">
        <f t="shared" si="1"/>
        <v>3</v>
      </c>
      <c r="X5" s="190"/>
      <c r="Y5" s="190"/>
      <c r="Z5" s="190"/>
      <c r="AA5" s="190"/>
      <c r="AB5" s="190"/>
      <c r="AC5" s="190"/>
      <c r="AD5" s="190"/>
      <c r="AE5" s="190"/>
      <c r="AF5" s="190"/>
      <c r="AG5" s="202"/>
      <c r="AH5" s="203"/>
      <c r="AI5" s="204"/>
      <c r="AK5" s="201"/>
      <c r="AL5" s="201"/>
      <c r="AM5" s="201"/>
      <c r="AN5" s="201"/>
    </row>
    <row r="6" spans="1:40" ht="17.25" customHeight="1" x14ac:dyDescent="0.45">
      <c r="A6" s="101">
        <f t="shared" si="0"/>
        <v>2</v>
      </c>
      <c r="B6" s="102">
        <f t="shared" si="2"/>
        <v>3</v>
      </c>
      <c r="C6" s="124">
        <f>IF((+相談会集計!B6=0)," ",+相談会集計!B6)</f>
        <v>44295</v>
      </c>
      <c r="D6" s="125" t="str">
        <f>相談会集計!C6</f>
        <v>公民館</v>
      </c>
      <c r="E6" s="126" t="str">
        <f>IF(相談会集計!D6=0," ",相談会集計!D6)</f>
        <v>C</v>
      </c>
      <c r="F6" s="130">
        <v>1</v>
      </c>
      <c r="G6" s="131">
        <v>1</v>
      </c>
      <c r="H6" s="132">
        <v>0</v>
      </c>
      <c r="I6" s="174">
        <v>0</v>
      </c>
      <c r="J6" s="174">
        <v>0</v>
      </c>
      <c r="K6" s="174">
        <v>1</v>
      </c>
      <c r="L6" s="175">
        <v>1</v>
      </c>
      <c r="M6" s="130">
        <v>0</v>
      </c>
      <c r="N6" s="131">
        <v>2</v>
      </c>
      <c r="O6" s="132">
        <v>0</v>
      </c>
      <c r="P6" s="174">
        <v>0</v>
      </c>
      <c r="Q6" s="174">
        <v>0</v>
      </c>
      <c r="R6" s="174">
        <v>0</v>
      </c>
      <c r="S6" s="174">
        <v>2</v>
      </c>
      <c r="T6" s="131">
        <v>0</v>
      </c>
      <c r="U6" s="175">
        <v>0</v>
      </c>
      <c r="V6" s="190"/>
      <c r="W6" s="191">
        <f t="shared" si="1"/>
        <v>2</v>
      </c>
      <c r="X6" s="190"/>
      <c r="Y6" s="190"/>
      <c r="Z6" s="190"/>
      <c r="AA6" s="190"/>
      <c r="AB6" s="190"/>
      <c r="AC6" s="190"/>
      <c r="AD6" s="190"/>
      <c r="AE6" s="190"/>
      <c r="AF6" s="190"/>
      <c r="AG6" s="202"/>
      <c r="AH6" s="203"/>
      <c r="AI6" s="204"/>
      <c r="AK6" s="201"/>
      <c r="AL6" s="201"/>
      <c r="AM6" s="201"/>
      <c r="AN6" s="201"/>
    </row>
    <row r="7" spans="1:40" ht="17.25" customHeight="1" x14ac:dyDescent="0.45">
      <c r="A7" s="101">
        <f t="shared" si="0"/>
        <v>2</v>
      </c>
      <c r="B7" s="102">
        <f t="shared" si="2"/>
        <v>4</v>
      </c>
      <c r="C7" s="124">
        <f>IF((+相談会集計!B7=0)," ",+相談会集計!B7)</f>
        <v>44304</v>
      </c>
      <c r="D7" s="125" t="str">
        <f>相談会集計!C7</f>
        <v>東地区</v>
      </c>
      <c r="E7" s="126" t="str">
        <f>IF(相談会集計!D7=0," ",相談会集計!D7)</f>
        <v>A</v>
      </c>
      <c r="F7" s="130">
        <v>1</v>
      </c>
      <c r="G7" s="131">
        <v>1</v>
      </c>
      <c r="H7" s="132">
        <v>1</v>
      </c>
      <c r="I7" s="174">
        <v>0</v>
      </c>
      <c r="J7" s="174">
        <v>0</v>
      </c>
      <c r="K7" s="174">
        <v>1</v>
      </c>
      <c r="L7" s="175">
        <v>0</v>
      </c>
      <c r="M7" s="130">
        <v>1</v>
      </c>
      <c r="N7" s="131">
        <v>1</v>
      </c>
      <c r="O7" s="132">
        <v>0</v>
      </c>
      <c r="P7" s="174">
        <v>0</v>
      </c>
      <c r="Q7" s="174">
        <v>0</v>
      </c>
      <c r="R7" s="174">
        <v>0</v>
      </c>
      <c r="S7" s="174">
        <v>2</v>
      </c>
      <c r="T7" s="131">
        <v>0</v>
      </c>
      <c r="U7" s="175">
        <v>0</v>
      </c>
      <c r="V7" s="190"/>
      <c r="W7" s="191">
        <f t="shared" si="1"/>
        <v>2</v>
      </c>
      <c r="X7" s="190"/>
      <c r="Y7" s="190"/>
      <c r="Z7" s="190"/>
      <c r="AA7" s="190"/>
      <c r="AB7" s="190"/>
      <c r="AC7" s="190"/>
      <c r="AD7" s="190"/>
      <c r="AE7" s="190"/>
      <c r="AF7" s="190"/>
      <c r="AG7" s="202"/>
      <c r="AH7" s="203"/>
      <c r="AI7" s="204"/>
      <c r="AK7" s="201"/>
      <c r="AL7" s="201"/>
      <c r="AM7" s="201"/>
      <c r="AN7" s="201"/>
    </row>
    <row r="8" spans="1:40" ht="17.25" customHeight="1" x14ac:dyDescent="0.45">
      <c r="A8" s="101">
        <f t="shared" si="0"/>
        <v>5</v>
      </c>
      <c r="B8" s="102">
        <f t="shared" si="2"/>
        <v>5</v>
      </c>
      <c r="C8" s="124">
        <f>IF((+相談会集計!B8=0)," ",+相談会集計!B8)</f>
        <v>44307</v>
      </c>
      <c r="D8" s="125" t="str">
        <f>相談会集計!C8</f>
        <v>北地区</v>
      </c>
      <c r="E8" s="126" t="str">
        <f>IF(相談会集計!D8=0," ",相談会集計!D8)</f>
        <v>D</v>
      </c>
      <c r="F8" s="130">
        <v>2</v>
      </c>
      <c r="G8" s="131">
        <v>3</v>
      </c>
      <c r="H8" s="132">
        <v>0</v>
      </c>
      <c r="I8" s="174">
        <v>0</v>
      </c>
      <c r="J8" s="174">
        <v>3</v>
      </c>
      <c r="K8" s="174">
        <v>2</v>
      </c>
      <c r="L8" s="175">
        <v>0</v>
      </c>
      <c r="M8" s="130">
        <v>0</v>
      </c>
      <c r="N8" s="131">
        <v>5</v>
      </c>
      <c r="O8" s="132">
        <v>0</v>
      </c>
      <c r="P8" s="174">
        <v>0</v>
      </c>
      <c r="Q8" s="174">
        <v>0</v>
      </c>
      <c r="R8" s="174">
        <v>1</v>
      </c>
      <c r="S8" s="174">
        <v>4</v>
      </c>
      <c r="T8" s="131">
        <v>0</v>
      </c>
      <c r="U8" s="175">
        <v>0</v>
      </c>
      <c r="V8" s="190"/>
      <c r="W8" s="191">
        <f t="shared" si="1"/>
        <v>5</v>
      </c>
      <c r="X8" s="190"/>
      <c r="Y8" s="190"/>
      <c r="Z8" s="190"/>
      <c r="AA8" s="190"/>
      <c r="AB8" s="190"/>
      <c r="AC8" s="190"/>
      <c r="AD8" s="190"/>
      <c r="AE8" s="190"/>
      <c r="AF8" s="190"/>
      <c r="AG8" s="202"/>
      <c r="AH8" s="203"/>
      <c r="AI8" s="204"/>
      <c r="AK8" s="201"/>
      <c r="AL8" s="201"/>
      <c r="AM8" s="201"/>
      <c r="AN8" s="201"/>
    </row>
    <row r="9" spans="1:40" ht="17.25" customHeight="1" x14ac:dyDescent="0.45">
      <c r="A9" s="101">
        <f t="shared" si="0"/>
        <v>1</v>
      </c>
      <c r="B9" s="102">
        <f t="shared" si="2"/>
        <v>6</v>
      </c>
      <c r="C9" s="133">
        <f>IF((+相談会集計!B9=0)," ",+相談会集計!B9)</f>
        <v>44313</v>
      </c>
      <c r="D9" s="134" t="str">
        <f>相談会集計!C9</f>
        <v>公民館</v>
      </c>
      <c r="E9" s="135" t="str">
        <f>IF(相談会集計!D9=0," ",相談会集計!D9)</f>
        <v>C</v>
      </c>
      <c r="F9" s="136">
        <v>0</v>
      </c>
      <c r="G9" s="137">
        <v>1</v>
      </c>
      <c r="H9" s="138">
        <v>0</v>
      </c>
      <c r="I9" s="176">
        <v>0</v>
      </c>
      <c r="J9" s="176">
        <v>0</v>
      </c>
      <c r="K9" s="176">
        <v>0</v>
      </c>
      <c r="L9" s="177">
        <v>1</v>
      </c>
      <c r="M9" s="136">
        <v>0</v>
      </c>
      <c r="N9" s="137">
        <v>1</v>
      </c>
      <c r="O9" s="138">
        <v>0</v>
      </c>
      <c r="P9" s="176">
        <v>0</v>
      </c>
      <c r="Q9" s="176">
        <v>0</v>
      </c>
      <c r="R9" s="176">
        <v>0</v>
      </c>
      <c r="S9" s="176">
        <v>1</v>
      </c>
      <c r="T9" s="137">
        <v>0</v>
      </c>
      <c r="U9" s="177">
        <v>0</v>
      </c>
      <c r="V9" s="190"/>
      <c r="W9" s="191">
        <f t="shared" si="1"/>
        <v>1</v>
      </c>
      <c r="X9" s="190"/>
      <c r="Y9" s="190"/>
      <c r="Z9" s="190"/>
      <c r="AA9" s="190"/>
      <c r="AB9" s="190"/>
      <c r="AC9" s="190"/>
      <c r="AD9" s="190"/>
      <c r="AE9" s="190"/>
      <c r="AF9" s="190"/>
      <c r="AG9" s="202"/>
      <c r="AH9" s="203"/>
      <c r="AI9" s="204"/>
      <c r="AK9" s="201"/>
      <c r="AL9" s="201"/>
      <c r="AM9" s="201"/>
      <c r="AN9" s="201"/>
    </row>
    <row r="10" spans="1:40" ht="17.25" customHeight="1" x14ac:dyDescent="0.45">
      <c r="A10" s="101">
        <f t="shared" si="0"/>
        <v>3</v>
      </c>
      <c r="B10" s="102">
        <f t="shared" si="2"/>
        <v>7</v>
      </c>
      <c r="C10" s="118">
        <f>IF((+相談会集計!B10=0)," ",+相談会集計!B10)</f>
        <v>44318</v>
      </c>
      <c r="D10" s="119" t="str">
        <f>相談会集計!C10</f>
        <v>東地区</v>
      </c>
      <c r="E10" s="120" t="str">
        <f>IF(相談会集計!D10=0," ",相談会集計!D10)</f>
        <v>A</v>
      </c>
      <c r="F10" s="121">
        <v>0</v>
      </c>
      <c r="G10" s="122">
        <v>3</v>
      </c>
      <c r="H10" s="123">
        <v>0</v>
      </c>
      <c r="I10" s="170">
        <v>1</v>
      </c>
      <c r="J10" s="170">
        <v>1</v>
      </c>
      <c r="K10" s="170">
        <v>1</v>
      </c>
      <c r="L10" s="171">
        <v>0</v>
      </c>
      <c r="M10" s="121">
        <v>1</v>
      </c>
      <c r="N10" s="122">
        <v>2</v>
      </c>
      <c r="O10" s="123">
        <v>0</v>
      </c>
      <c r="P10" s="170">
        <v>0</v>
      </c>
      <c r="Q10" s="170">
        <v>1</v>
      </c>
      <c r="R10" s="170">
        <v>0</v>
      </c>
      <c r="S10" s="170">
        <v>2</v>
      </c>
      <c r="T10" s="122">
        <v>0</v>
      </c>
      <c r="U10" s="171">
        <v>0</v>
      </c>
      <c r="V10" s="192"/>
      <c r="W10" s="191">
        <f t="shared" si="1"/>
        <v>3</v>
      </c>
      <c r="X10" s="192"/>
      <c r="Y10" s="192"/>
      <c r="Z10" s="192"/>
      <c r="AA10" s="192"/>
      <c r="AB10" s="192"/>
      <c r="AC10" s="192"/>
      <c r="AD10" s="192"/>
      <c r="AE10" s="192"/>
      <c r="AF10" s="192"/>
      <c r="AG10" s="202"/>
      <c r="AH10" s="203"/>
      <c r="AI10" s="204"/>
    </row>
    <row r="11" spans="1:40" ht="17.25" customHeight="1" x14ac:dyDescent="0.45">
      <c r="A11" s="101">
        <f t="shared" si="0"/>
        <v>2</v>
      </c>
      <c r="B11" s="102">
        <f t="shared" si="2"/>
        <v>8</v>
      </c>
      <c r="C11" s="124">
        <f>IF((+相談会集計!B11=0)," ",+相談会集計!B11)</f>
        <v>44322</v>
      </c>
      <c r="D11" s="125" t="str">
        <f>相談会集計!C11</f>
        <v>北地区</v>
      </c>
      <c r="E11" s="126" t="str">
        <f>IF(相談会集計!D11=0," ",相談会集計!D11)</f>
        <v>D</v>
      </c>
      <c r="F11" s="130">
        <v>1</v>
      </c>
      <c r="G11" s="131">
        <v>1</v>
      </c>
      <c r="H11" s="132">
        <v>0</v>
      </c>
      <c r="I11" s="174">
        <v>0</v>
      </c>
      <c r="J11" s="174">
        <v>1</v>
      </c>
      <c r="K11" s="174">
        <v>1</v>
      </c>
      <c r="L11" s="175">
        <v>0</v>
      </c>
      <c r="M11" s="130">
        <v>0</v>
      </c>
      <c r="N11" s="131">
        <v>2</v>
      </c>
      <c r="O11" s="132">
        <v>0</v>
      </c>
      <c r="P11" s="174">
        <v>0</v>
      </c>
      <c r="Q11" s="174">
        <v>0</v>
      </c>
      <c r="R11" s="174">
        <v>0</v>
      </c>
      <c r="S11" s="174">
        <v>2</v>
      </c>
      <c r="T11" s="131">
        <v>0</v>
      </c>
      <c r="U11" s="175">
        <v>0</v>
      </c>
      <c r="V11" s="193"/>
      <c r="W11" s="191">
        <f t="shared" si="1"/>
        <v>2</v>
      </c>
      <c r="AG11" s="202"/>
      <c r="AH11" s="203"/>
    </row>
    <row r="12" spans="1:40" ht="17.25" customHeight="1" x14ac:dyDescent="0.45">
      <c r="A12" s="101">
        <f t="shared" si="0"/>
        <v>0</v>
      </c>
      <c r="B12" s="102">
        <f t="shared" si="2"/>
        <v>9</v>
      </c>
      <c r="C12" s="124">
        <f>IF((+相談会集計!B12=0)," ",+相談会集計!B12)</f>
        <v>44330</v>
      </c>
      <c r="D12" s="139" t="str">
        <f>相談会集計!C12</f>
        <v>公民館</v>
      </c>
      <c r="E12" s="140" t="str">
        <f>IF(相談会集計!D12=0," ",相談会集計!D12)</f>
        <v>C</v>
      </c>
      <c r="F12" s="141"/>
      <c r="G12" s="131"/>
      <c r="H12" s="132"/>
      <c r="I12" s="174"/>
      <c r="J12" s="174"/>
      <c r="K12" s="174"/>
      <c r="L12" s="175"/>
      <c r="M12" s="130"/>
      <c r="N12" s="131"/>
      <c r="O12" s="132"/>
      <c r="P12" s="174"/>
      <c r="Q12" s="174"/>
      <c r="R12" s="174"/>
      <c r="S12" s="174"/>
      <c r="T12" s="131"/>
      <c r="U12" s="175"/>
      <c r="V12" s="192"/>
      <c r="W12" s="191">
        <f t="shared" si="1"/>
        <v>0</v>
      </c>
      <c r="X12" s="192"/>
      <c r="Y12" s="192"/>
      <c r="Z12" s="192"/>
      <c r="AA12" s="192"/>
      <c r="AB12" s="192"/>
      <c r="AC12" s="192"/>
      <c r="AD12" s="192"/>
      <c r="AE12" s="192"/>
      <c r="AF12" s="192"/>
      <c r="AG12" s="202"/>
      <c r="AH12" s="203"/>
    </row>
    <row r="13" spans="1:40" ht="17.25" customHeight="1" x14ac:dyDescent="0.45">
      <c r="A13" s="101">
        <f t="shared" si="0"/>
        <v>4</v>
      </c>
      <c r="B13" s="102">
        <f t="shared" si="2"/>
        <v>10</v>
      </c>
      <c r="C13" s="124">
        <f>IF((+相談会集計!B13=0)," ",+相談会集計!B13)</f>
        <v>44332</v>
      </c>
      <c r="D13" s="125" t="str">
        <f>相談会集計!C13</f>
        <v>東地区</v>
      </c>
      <c r="E13" s="126" t="str">
        <f>IF(相談会集計!D13=0," ",相談会集計!D13)</f>
        <v>A</v>
      </c>
      <c r="F13" s="130">
        <v>1</v>
      </c>
      <c r="G13" s="131">
        <v>3</v>
      </c>
      <c r="H13" s="132">
        <v>0</v>
      </c>
      <c r="I13" s="174">
        <v>1</v>
      </c>
      <c r="J13" s="174">
        <v>0</v>
      </c>
      <c r="K13" s="174">
        <v>3</v>
      </c>
      <c r="L13" s="175">
        <v>0</v>
      </c>
      <c r="M13" s="130">
        <v>1</v>
      </c>
      <c r="N13" s="131">
        <v>3</v>
      </c>
      <c r="O13" s="132">
        <v>0</v>
      </c>
      <c r="P13" s="174">
        <v>0</v>
      </c>
      <c r="Q13" s="174">
        <v>1</v>
      </c>
      <c r="R13" s="174">
        <v>0</v>
      </c>
      <c r="S13" s="174">
        <v>3</v>
      </c>
      <c r="T13" s="131">
        <v>0</v>
      </c>
      <c r="U13" s="175">
        <v>0</v>
      </c>
      <c r="V13" s="194"/>
      <c r="W13" s="191">
        <f t="shared" si="1"/>
        <v>4</v>
      </c>
      <c r="X13" s="192"/>
      <c r="Y13" s="192"/>
      <c r="Z13" s="192"/>
      <c r="AA13" s="192"/>
      <c r="AB13" s="192"/>
      <c r="AC13" s="192"/>
      <c r="AD13" s="192"/>
      <c r="AE13" s="192"/>
      <c r="AF13" s="192"/>
      <c r="AG13" s="202"/>
      <c r="AH13" s="203"/>
    </row>
    <row r="14" spans="1:40" ht="17.25" customHeight="1" x14ac:dyDescent="0.45">
      <c r="A14" s="101">
        <f t="shared" si="0"/>
        <v>2</v>
      </c>
      <c r="B14" s="102">
        <f t="shared" si="2"/>
        <v>11</v>
      </c>
      <c r="C14" s="124">
        <f>IF((+相談会集計!B14=0)," ",+相談会集計!B14)</f>
        <v>44335</v>
      </c>
      <c r="D14" s="125" t="str">
        <f>相談会集計!C14</f>
        <v>北地区</v>
      </c>
      <c r="E14" s="126" t="str">
        <f>IF(相談会集計!D14=0," ",相談会集計!D14)</f>
        <v>D</v>
      </c>
      <c r="F14" s="130">
        <v>2</v>
      </c>
      <c r="G14" s="131">
        <v>0</v>
      </c>
      <c r="H14" s="132">
        <v>0</v>
      </c>
      <c r="I14" s="174">
        <v>0</v>
      </c>
      <c r="J14" s="174">
        <v>0</v>
      </c>
      <c r="K14" s="174">
        <v>2</v>
      </c>
      <c r="L14" s="175">
        <v>0</v>
      </c>
      <c r="M14" s="130">
        <v>0</v>
      </c>
      <c r="N14" s="131">
        <v>2</v>
      </c>
      <c r="O14" s="132">
        <v>0</v>
      </c>
      <c r="P14" s="174">
        <v>0</v>
      </c>
      <c r="Q14" s="174">
        <v>0</v>
      </c>
      <c r="R14" s="174">
        <v>1</v>
      </c>
      <c r="S14" s="174">
        <v>1</v>
      </c>
      <c r="T14" s="131">
        <v>0</v>
      </c>
      <c r="U14" s="175">
        <v>0</v>
      </c>
      <c r="V14" s="192"/>
      <c r="W14" s="191">
        <f t="shared" si="1"/>
        <v>2</v>
      </c>
      <c r="X14" s="192"/>
      <c r="Y14" s="192"/>
      <c r="Z14" s="192"/>
      <c r="AA14" s="192"/>
      <c r="AB14" s="192"/>
      <c r="AC14" s="192"/>
      <c r="AD14" s="192"/>
      <c r="AE14" s="192"/>
      <c r="AF14" s="192"/>
      <c r="AG14" s="202"/>
      <c r="AH14" s="203"/>
    </row>
    <row r="15" spans="1:40" ht="17.25" customHeight="1" x14ac:dyDescent="0.45">
      <c r="A15" s="101">
        <f t="shared" si="0"/>
        <v>0</v>
      </c>
      <c r="B15" s="102">
        <f t="shared" si="2"/>
        <v>12</v>
      </c>
      <c r="C15" s="133">
        <f>IF((+相談会集計!B15=0)," ",+相談会集計!B15)</f>
        <v>44341</v>
      </c>
      <c r="D15" s="142" t="str">
        <f>相談会集計!C15</f>
        <v>公民館</v>
      </c>
      <c r="E15" s="143" t="str">
        <f>IF(相談会集計!D15=0," ",相談会集計!D15)</f>
        <v>C</v>
      </c>
      <c r="F15" s="144"/>
      <c r="G15" s="137"/>
      <c r="H15" s="138"/>
      <c r="I15" s="176"/>
      <c r="J15" s="176"/>
      <c r="K15" s="176"/>
      <c r="L15" s="177"/>
      <c r="M15" s="136"/>
      <c r="N15" s="137"/>
      <c r="O15" s="138"/>
      <c r="P15" s="176"/>
      <c r="Q15" s="176"/>
      <c r="R15" s="176"/>
      <c r="S15" s="176"/>
      <c r="T15" s="137"/>
      <c r="U15" s="177"/>
      <c r="V15" s="192"/>
      <c r="W15" s="191">
        <f t="shared" si="1"/>
        <v>0</v>
      </c>
      <c r="X15" s="192"/>
      <c r="Y15" s="192"/>
      <c r="Z15" s="192"/>
      <c r="AA15" s="192"/>
      <c r="AB15" s="192"/>
      <c r="AC15" s="192"/>
      <c r="AD15" s="192"/>
      <c r="AE15" s="192"/>
      <c r="AF15" s="192"/>
      <c r="AG15" s="202"/>
      <c r="AH15" s="203"/>
    </row>
    <row r="16" spans="1:40" ht="17.25" customHeight="1" x14ac:dyDescent="0.45">
      <c r="A16" s="101">
        <f t="shared" si="0"/>
        <v>4</v>
      </c>
      <c r="B16" s="102">
        <f t="shared" si="2"/>
        <v>13</v>
      </c>
      <c r="C16" s="118">
        <f>IF((+相談会集計!B16=0)," ",+相談会集計!B16)</f>
        <v>44350</v>
      </c>
      <c r="D16" s="119" t="str">
        <f>相談会集計!C16</f>
        <v>北地区</v>
      </c>
      <c r="E16" s="120" t="str">
        <f>IF(相談会集計!D16=0," ",相談会集計!D16)</f>
        <v>D</v>
      </c>
      <c r="F16" s="121">
        <v>2</v>
      </c>
      <c r="G16" s="122">
        <v>2</v>
      </c>
      <c r="H16" s="123">
        <v>0</v>
      </c>
      <c r="I16" s="170">
        <v>0</v>
      </c>
      <c r="J16" s="170">
        <v>1</v>
      </c>
      <c r="K16" s="170">
        <v>3</v>
      </c>
      <c r="L16" s="171">
        <v>0</v>
      </c>
      <c r="M16" s="121">
        <v>0</v>
      </c>
      <c r="N16" s="122">
        <v>4</v>
      </c>
      <c r="O16" s="123">
        <v>0</v>
      </c>
      <c r="P16" s="170">
        <v>0</v>
      </c>
      <c r="Q16" s="170">
        <v>0</v>
      </c>
      <c r="R16" s="170">
        <v>0</v>
      </c>
      <c r="S16" s="170">
        <v>4</v>
      </c>
      <c r="T16" s="122">
        <v>0</v>
      </c>
      <c r="U16" s="171">
        <v>0</v>
      </c>
      <c r="V16" s="190"/>
      <c r="W16" s="191">
        <f t="shared" si="1"/>
        <v>4</v>
      </c>
      <c r="X16" s="190"/>
      <c r="Y16" s="190"/>
      <c r="Z16" s="190"/>
      <c r="AA16" s="190"/>
      <c r="AB16" s="190"/>
      <c r="AC16" s="190"/>
      <c r="AD16" s="190"/>
      <c r="AE16" s="190"/>
      <c r="AF16" s="190"/>
      <c r="AG16" s="202"/>
      <c r="AH16" s="203"/>
    </row>
    <row r="17" spans="1:34" ht="17.25" customHeight="1" x14ac:dyDescent="0.45">
      <c r="A17" s="101">
        <f t="shared" si="0"/>
        <v>3</v>
      </c>
      <c r="B17" s="102">
        <f t="shared" si="2"/>
        <v>14</v>
      </c>
      <c r="C17" s="124">
        <f>IF((+相談会集計!B17=0)," ",+相談会集計!B17)</f>
        <v>44353</v>
      </c>
      <c r="D17" s="125" t="str">
        <f>相談会集計!C17</f>
        <v>東地区</v>
      </c>
      <c r="E17" s="126" t="str">
        <f>IF(相談会集計!D17=0," ",相談会集計!D17)</f>
        <v>A</v>
      </c>
      <c r="F17" s="130">
        <v>2</v>
      </c>
      <c r="G17" s="131">
        <v>1</v>
      </c>
      <c r="H17" s="132">
        <v>0</v>
      </c>
      <c r="I17" s="174">
        <v>0</v>
      </c>
      <c r="J17" s="174">
        <v>1</v>
      </c>
      <c r="K17" s="174">
        <v>2</v>
      </c>
      <c r="L17" s="175">
        <v>0</v>
      </c>
      <c r="M17" s="130">
        <v>0</v>
      </c>
      <c r="N17" s="131">
        <v>3</v>
      </c>
      <c r="O17" s="132">
        <v>0</v>
      </c>
      <c r="P17" s="174">
        <v>0</v>
      </c>
      <c r="Q17" s="174">
        <v>0</v>
      </c>
      <c r="R17" s="174">
        <v>0</v>
      </c>
      <c r="S17" s="174">
        <v>3</v>
      </c>
      <c r="T17" s="131">
        <v>0</v>
      </c>
      <c r="U17" s="175">
        <v>0</v>
      </c>
      <c r="V17" s="190"/>
      <c r="W17" s="191">
        <f t="shared" si="1"/>
        <v>3</v>
      </c>
      <c r="X17" s="190"/>
      <c r="Y17" s="190"/>
      <c r="Z17" s="190"/>
      <c r="AA17" s="190"/>
      <c r="AB17" s="190"/>
      <c r="AC17" s="190"/>
      <c r="AD17" s="190"/>
      <c r="AE17" s="190"/>
      <c r="AF17" s="190"/>
      <c r="AG17" s="202"/>
      <c r="AH17" s="203"/>
    </row>
    <row r="18" spans="1:34" ht="17.25" customHeight="1" x14ac:dyDescent="0.45">
      <c r="A18" s="101">
        <f t="shared" si="0"/>
        <v>0</v>
      </c>
      <c r="B18" s="102">
        <f t="shared" si="2"/>
        <v>15</v>
      </c>
      <c r="C18" s="124">
        <f>IF((+相談会集計!B18=0)," ",+相談会集計!B18)</f>
        <v>44358</v>
      </c>
      <c r="D18" s="139" t="str">
        <f>相談会集計!C18</f>
        <v>公民館</v>
      </c>
      <c r="E18" s="140" t="str">
        <f>IF(相談会集計!D18=0," ",相談会集計!D18)</f>
        <v>C</v>
      </c>
      <c r="F18" s="130"/>
      <c r="G18" s="131"/>
      <c r="H18" s="132"/>
      <c r="I18" s="174"/>
      <c r="J18" s="174"/>
      <c r="K18" s="174"/>
      <c r="L18" s="175"/>
      <c r="M18" s="130"/>
      <c r="N18" s="131"/>
      <c r="O18" s="132"/>
      <c r="P18" s="174"/>
      <c r="Q18" s="174"/>
      <c r="R18" s="174"/>
      <c r="S18" s="174"/>
      <c r="T18" s="131"/>
      <c r="U18" s="175"/>
      <c r="V18" s="195"/>
      <c r="W18" s="191">
        <f t="shared" si="1"/>
        <v>0</v>
      </c>
      <c r="X18" s="190"/>
      <c r="Y18" s="190"/>
      <c r="Z18" s="190"/>
      <c r="AA18" s="190"/>
      <c r="AB18" s="190"/>
      <c r="AC18" s="190"/>
      <c r="AD18" s="190"/>
      <c r="AE18" s="190"/>
      <c r="AF18" s="190"/>
      <c r="AG18" s="202"/>
      <c r="AH18" s="203"/>
    </row>
    <row r="19" spans="1:34" ht="17.25" customHeight="1" x14ac:dyDescent="0.45">
      <c r="A19" s="101">
        <f t="shared" si="0"/>
        <v>3</v>
      </c>
      <c r="B19" s="102">
        <f t="shared" si="2"/>
        <v>16</v>
      </c>
      <c r="C19" s="124">
        <f>IF((+相談会集計!B19=0)," ",+相談会集計!B19)</f>
        <v>44363</v>
      </c>
      <c r="D19" s="125" t="str">
        <f>相談会集計!C19</f>
        <v>北地区</v>
      </c>
      <c r="E19" s="126" t="str">
        <f>IF(相談会集計!D19=0," ",相談会集計!D19)</f>
        <v>D</v>
      </c>
      <c r="F19" s="130">
        <v>2</v>
      </c>
      <c r="G19" s="131">
        <v>1</v>
      </c>
      <c r="H19" s="132">
        <v>0</v>
      </c>
      <c r="I19" s="174">
        <v>0</v>
      </c>
      <c r="J19" s="174">
        <v>1</v>
      </c>
      <c r="K19" s="174">
        <v>2</v>
      </c>
      <c r="L19" s="175">
        <v>0</v>
      </c>
      <c r="M19" s="130">
        <v>0</v>
      </c>
      <c r="N19" s="131">
        <v>3</v>
      </c>
      <c r="O19" s="132">
        <v>0</v>
      </c>
      <c r="P19" s="174">
        <v>0</v>
      </c>
      <c r="Q19" s="174">
        <v>0</v>
      </c>
      <c r="R19" s="174">
        <v>0</v>
      </c>
      <c r="S19" s="174">
        <v>3</v>
      </c>
      <c r="T19" s="131">
        <v>0</v>
      </c>
      <c r="U19" s="175">
        <v>0</v>
      </c>
      <c r="V19" s="190"/>
      <c r="W19" s="191">
        <f t="shared" si="1"/>
        <v>3</v>
      </c>
      <c r="X19" s="190"/>
      <c r="Y19" s="190"/>
      <c r="Z19" s="190"/>
      <c r="AA19" s="190"/>
      <c r="AB19" s="190"/>
      <c r="AC19" s="190"/>
      <c r="AD19" s="190"/>
      <c r="AE19" s="190"/>
      <c r="AF19" s="190"/>
      <c r="AG19" s="202"/>
      <c r="AH19" s="203"/>
    </row>
    <row r="20" spans="1:34" ht="17.25" customHeight="1" x14ac:dyDescent="0.45">
      <c r="A20" s="101">
        <f t="shared" si="0"/>
        <v>2</v>
      </c>
      <c r="B20" s="102">
        <f t="shared" si="2"/>
        <v>17</v>
      </c>
      <c r="C20" s="124">
        <f>IF((+相談会集計!B20=0)," ",+相談会集計!B20)</f>
        <v>44367</v>
      </c>
      <c r="D20" s="125" t="str">
        <f>相談会集計!C20</f>
        <v>東地区</v>
      </c>
      <c r="E20" s="126" t="str">
        <f>IF(相談会集計!D20=0," ",相談会集計!D20)</f>
        <v>A</v>
      </c>
      <c r="F20" s="130">
        <v>0</v>
      </c>
      <c r="G20" s="131">
        <v>2</v>
      </c>
      <c r="H20" s="132">
        <v>0</v>
      </c>
      <c r="I20" s="174">
        <v>1</v>
      </c>
      <c r="J20" s="174">
        <v>1</v>
      </c>
      <c r="K20" s="174">
        <v>0</v>
      </c>
      <c r="L20" s="175">
        <v>0</v>
      </c>
      <c r="M20" s="130">
        <v>1</v>
      </c>
      <c r="N20" s="131">
        <v>1</v>
      </c>
      <c r="O20" s="132">
        <v>0</v>
      </c>
      <c r="P20" s="174">
        <v>0</v>
      </c>
      <c r="Q20" s="174">
        <v>0</v>
      </c>
      <c r="R20" s="174">
        <v>0</v>
      </c>
      <c r="S20" s="174">
        <v>2</v>
      </c>
      <c r="T20" s="131">
        <v>0</v>
      </c>
      <c r="U20" s="175">
        <v>0</v>
      </c>
      <c r="V20" s="190"/>
      <c r="W20" s="191">
        <f t="shared" si="1"/>
        <v>2</v>
      </c>
      <c r="X20" s="190"/>
      <c r="Y20" s="190"/>
      <c r="Z20" s="190"/>
      <c r="AA20" s="190"/>
      <c r="AB20" s="190"/>
      <c r="AC20" s="190"/>
      <c r="AD20" s="190"/>
      <c r="AE20" s="190"/>
      <c r="AF20" s="190"/>
      <c r="AG20" s="202"/>
      <c r="AH20" s="203"/>
    </row>
    <row r="21" spans="1:34" ht="17.25" customHeight="1" x14ac:dyDescent="0.45">
      <c r="A21" s="101">
        <f t="shared" si="0"/>
        <v>1</v>
      </c>
      <c r="B21" s="102">
        <f t="shared" si="2"/>
        <v>18</v>
      </c>
      <c r="C21" s="133">
        <f>IF((+相談会集計!B21=0)," ",+相談会集計!B21)</f>
        <v>44369</v>
      </c>
      <c r="D21" s="134" t="str">
        <f>相談会集計!C21</f>
        <v>公民館</v>
      </c>
      <c r="E21" s="135" t="str">
        <f>IF(相談会集計!D21=0," ",相談会集計!D21)</f>
        <v>C</v>
      </c>
      <c r="F21" s="136">
        <v>0</v>
      </c>
      <c r="G21" s="137">
        <v>1</v>
      </c>
      <c r="H21" s="138">
        <v>0</v>
      </c>
      <c r="I21" s="176">
        <v>0</v>
      </c>
      <c r="J21" s="176">
        <v>0</v>
      </c>
      <c r="K21" s="176">
        <v>1</v>
      </c>
      <c r="L21" s="177">
        <v>0</v>
      </c>
      <c r="M21" s="136">
        <v>0</v>
      </c>
      <c r="N21" s="137">
        <v>1</v>
      </c>
      <c r="O21" s="138">
        <v>0</v>
      </c>
      <c r="P21" s="176">
        <v>0</v>
      </c>
      <c r="Q21" s="176">
        <v>0</v>
      </c>
      <c r="R21" s="176">
        <v>0</v>
      </c>
      <c r="S21" s="176">
        <v>1</v>
      </c>
      <c r="T21" s="137">
        <v>0</v>
      </c>
      <c r="U21" s="177">
        <v>0</v>
      </c>
      <c r="V21" s="190"/>
      <c r="W21" s="191">
        <f t="shared" si="1"/>
        <v>1</v>
      </c>
      <c r="X21" s="190"/>
      <c r="Y21" s="190"/>
      <c r="Z21" s="190"/>
      <c r="AA21" s="190"/>
      <c r="AB21" s="190"/>
      <c r="AC21" s="190"/>
      <c r="AD21" s="190"/>
      <c r="AE21" s="190"/>
      <c r="AF21" s="190"/>
      <c r="AG21" s="202"/>
      <c r="AH21" s="203"/>
    </row>
    <row r="22" spans="1:34" ht="17.25" customHeight="1" x14ac:dyDescent="0.45">
      <c r="A22" s="101">
        <f t="shared" si="0"/>
        <v>4</v>
      </c>
      <c r="B22" s="102">
        <f t="shared" si="2"/>
        <v>19</v>
      </c>
      <c r="C22" s="118">
        <f>IF((+相談会集計!B22=0)," ",+相談会集計!B22)</f>
        <v>44378</v>
      </c>
      <c r="D22" s="119" t="str">
        <f>相談会集計!C22</f>
        <v>北地区</v>
      </c>
      <c r="E22" s="120" t="str">
        <f>IF(相談会集計!D22=0," ",相談会集計!D22)</f>
        <v>D</v>
      </c>
      <c r="F22" s="121">
        <v>4</v>
      </c>
      <c r="G22" s="122">
        <v>0</v>
      </c>
      <c r="H22" s="123">
        <v>0</v>
      </c>
      <c r="I22" s="170">
        <v>0</v>
      </c>
      <c r="J22" s="170">
        <v>2</v>
      </c>
      <c r="K22" s="170">
        <v>2</v>
      </c>
      <c r="L22" s="171">
        <v>0</v>
      </c>
      <c r="M22" s="121">
        <v>0</v>
      </c>
      <c r="N22" s="122">
        <v>4</v>
      </c>
      <c r="O22" s="123">
        <v>0</v>
      </c>
      <c r="P22" s="170">
        <v>1</v>
      </c>
      <c r="Q22" s="170">
        <v>0</v>
      </c>
      <c r="R22" s="170">
        <v>0</v>
      </c>
      <c r="S22" s="170">
        <v>3</v>
      </c>
      <c r="T22" s="122">
        <v>0</v>
      </c>
      <c r="U22" s="171">
        <v>0</v>
      </c>
      <c r="V22" s="196"/>
      <c r="W22" s="191">
        <f t="shared" si="1"/>
        <v>4</v>
      </c>
      <c r="X22" s="196"/>
      <c r="Y22" s="196"/>
      <c r="Z22" s="196"/>
      <c r="AA22" s="196"/>
      <c r="AB22" s="196"/>
      <c r="AC22" s="196"/>
      <c r="AD22" s="196"/>
      <c r="AE22" s="196"/>
      <c r="AF22" s="196"/>
      <c r="AG22" s="202"/>
      <c r="AH22" s="203"/>
    </row>
    <row r="23" spans="1:34" x14ac:dyDescent="0.45">
      <c r="A23" s="101">
        <f t="shared" si="0"/>
        <v>1</v>
      </c>
      <c r="B23" s="102">
        <f t="shared" si="2"/>
        <v>20</v>
      </c>
      <c r="C23" s="124">
        <f>IF((+相談会集計!B23=0)," ",+相談会集計!B23)</f>
        <v>44381</v>
      </c>
      <c r="D23" s="125" t="str">
        <f>相談会集計!C23</f>
        <v>東地区</v>
      </c>
      <c r="E23" s="126" t="str">
        <f>IF(相談会集計!D23=0," ",相談会集計!D23)</f>
        <v>A</v>
      </c>
      <c r="F23" s="130">
        <v>0</v>
      </c>
      <c r="G23" s="131">
        <v>1</v>
      </c>
      <c r="H23" s="132">
        <v>0</v>
      </c>
      <c r="I23" s="174">
        <v>0</v>
      </c>
      <c r="J23" s="174">
        <v>1</v>
      </c>
      <c r="K23" s="174">
        <v>0</v>
      </c>
      <c r="L23" s="175">
        <v>0</v>
      </c>
      <c r="M23" s="130">
        <v>0</v>
      </c>
      <c r="N23" s="131">
        <v>1</v>
      </c>
      <c r="O23" s="132">
        <v>0</v>
      </c>
      <c r="P23" s="174">
        <v>0</v>
      </c>
      <c r="Q23" s="174">
        <v>1</v>
      </c>
      <c r="R23" s="174">
        <v>0</v>
      </c>
      <c r="S23" s="174">
        <v>0</v>
      </c>
      <c r="T23" s="131">
        <v>0</v>
      </c>
      <c r="U23" s="175">
        <v>0</v>
      </c>
      <c r="V23" s="197"/>
      <c r="W23" s="191">
        <f t="shared" si="1"/>
        <v>1</v>
      </c>
      <c r="X23" s="198"/>
      <c r="Y23" s="198"/>
      <c r="Z23" s="198"/>
      <c r="AA23" s="198"/>
      <c r="AB23" s="198"/>
      <c r="AC23" s="198"/>
      <c r="AD23" s="198"/>
      <c r="AE23" s="198"/>
      <c r="AF23" s="198"/>
      <c r="AG23" s="202"/>
      <c r="AH23" s="203"/>
    </row>
    <row r="24" spans="1:34" x14ac:dyDescent="0.45">
      <c r="A24" s="101">
        <f t="shared" si="0"/>
        <v>1</v>
      </c>
      <c r="B24" s="102">
        <f t="shared" si="2"/>
        <v>21</v>
      </c>
      <c r="C24" s="124">
        <f>IF((+相談会集計!B24=0)," ",+相談会集計!B24)</f>
        <v>44386</v>
      </c>
      <c r="D24" s="125" t="str">
        <f>相談会集計!C24</f>
        <v>公民館</v>
      </c>
      <c r="E24" s="126" t="str">
        <f>IF(相談会集計!D24=0," ",相談会集計!D24)</f>
        <v>C</v>
      </c>
      <c r="F24" s="130">
        <v>0</v>
      </c>
      <c r="G24" s="131">
        <v>1</v>
      </c>
      <c r="H24" s="132">
        <v>0</v>
      </c>
      <c r="I24" s="174">
        <v>0</v>
      </c>
      <c r="J24" s="174">
        <v>0</v>
      </c>
      <c r="K24" s="174">
        <v>1</v>
      </c>
      <c r="L24" s="175">
        <v>0</v>
      </c>
      <c r="M24" s="130">
        <v>0</v>
      </c>
      <c r="N24" s="131">
        <v>1</v>
      </c>
      <c r="O24" s="132">
        <v>0</v>
      </c>
      <c r="P24" s="174">
        <v>0</v>
      </c>
      <c r="Q24" s="174">
        <v>0</v>
      </c>
      <c r="R24" s="174">
        <v>0</v>
      </c>
      <c r="S24" s="174">
        <v>1</v>
      </c>
      <c r="T24" s="131">
        <v>0</v>
      </c>
      <c r="U24" s="175">
        <v>0</v>
      </c>
      <c r="V24" s="196"/>
      <c r="W24" s="191">
        <f t="shared" si="1"/>
        <v>1</v>
      </c>
      <c r="X24" s="196"/>
      <c r="Y24" s="196"/>
      <c r="Z24" s="196"/>
      <c r="AA24" s="196"/>
      <c r="AB24" s="196"/>
      <c r="AC24" s="196"/>
      <c r="AD24" s="196"/>
      <c r="AE24" s="196"/>
      <c r="AF24" s="196"/>
      <c r="AG24" s="202"/>
      <c r="AH24" s="203"/>
    </row>
    <row r="25" spans="1:34" x14ac:dyDescent="0.45">
      <c r="A25" s="101">
        <f t="shared" si="0"/>
        <v>2</v>
      </c>
      <c r="B25" s="102">
        <f t="shared" si="2"/>
        <v>22</v>
      </c>
      <c r="C25" s="124">
        <f>IF((+相談会集計!B25=0)," ",+相談会集計!B25)</f>
        <v>44395</v>
      </c>
      <c r="D25" s="125" t="str">
        <f>相談会集計!C25</f>
        <v>東地区</v>
      </c>
      <c r="E25" s="126" t="str">
        <f>IF(相談会集計!D25=0," ",相談会集計!D25)</f>
        <v>A</v>
      </c>
      <c r="F25" s="130">
        <v>0</v>
      </c>
      <c r="G25" s="131">
        <v>2</v>
      </c>
      <c r="H25" s="132">
        <v>0</v>
      </c>
      <c r="I25" s="174">
        <v>1</v>
      </c>
      <c r="J25" s="174">
        <v>1</v>
      </c>
      <c r="K25" s="174">
        <v>0</v>
      </c>
      <c r="L25" s="175">
        <v>0</v>
      </c>
      <c r="M25" s="130">
        <v>1</v>
      </c>
      <c r="N25" s="131">
        <v>1</v>
      </c>
      <c r="O25" s="132">
        <v>0</v>
      </c>
      <c r="P25" s="174">
        <v>0</v>
      </c>
      <c r="Q25" s="174">
        <v>0</v>
      </c>
      <c r="R25" s="174">
        <v>0</v>
      </c>
      <c r="S25" s="174">
        <v>2</v>
      </c>
      <c r="T25" s="131">
        <v>0</v>
      </c>
      <c r="U25" s="175">
        <v>0</v>
      </c>
      <c r="V25" s="199"/>
      <c r="W25" s="191">
        <f t="shared" si="1"/>
        <v>2</v>
      </c>
      <c r="X25" s="199"/>
      <c r="Y25" s="199"/>
      <c r="Z25" s="199"/>
      <c r="AA25" s="199"/>
      <c r="AB25" s="199"/>
      <c r="AC25" s="199"/>
      <c r="AD25" s="199"/>
      <c r="AE25" s="199"/>
      <c r="AF25" s="199"/>
      <c r="AG25" s="202"/>
      <c r="AH25" s="203"/>
    </row>
    <row r="26" spans="1:34" x14ac:dyDescent="0.45">
      <c r="A26" s="101">
        <f t="shared" si="0"/>
        <v>4</v>
      </c>
      <c r="B26" s="102">
        <f t="shared" si="2"/>
        <v>23</v>
      </c>
      <c r="C26" s="124">
        <f>IF((+相談会集計!B26=0)," ",+相談会集計!B26)</f>
        <v>44398</v>
      </c>
      <c r="D26" s="125" t="str">
        <f>相談会集計!C26</f>
        <v>北地区</v>
      </c>
      <c r="E26" s="126" t="str">
        <f>IF(相談会集計!D26=0," ",相談会集計!D26)</f>
        <v>D</v>
      </c>
      <c r="F26" s="130">
        <v>3</v>
      </c>
      <c r="G26" s="131">
        <v>1</v>
      </c>
      <c r="H26" s="132">
        <v>0</v>
      </c>
      <c r="I26" s="174">
        <v>0</v>
      </c>
      <c r="J26" s="174">
        <v>2</v>
      </c>
      <c r="K26" s="174">
        <v>2</v>
      </c>
      <c r="L26" s="175">
        <v>0</v>
      </c>
      <c r="M26" s="130">
        <v>0</v>
      </c>
      <c r="N26" s="131">
        <v>4</v>
      </c>
      <c r="O26" s="132">
        <v>0</v>
      </c>
      <c r="P26" s="174">
        <v>1</v>
      </c>
      <c r="Q26" s="174">
        <v>1</v>
      </c>
      <c r="R26" s="174">
        <v>0</v>
      </c>
      <c r="S26" s="174">
        <v>2</v>
      </c>
      <c r="T26" s="131">
        <v>0</v>
      </c>
      <c r="U26" s="175">
        <v>0</v>
      </c>
      <c r="V26" s="199"/>
      <c r="W26" s="191">
        <f t="shared" si="1"/>
        <v>4</v>
      </c>
      <c r="X26" s="199"/>
      <c r="Y26" s="199"/>
      <c r="Z26" s="199"/>
      <c r="AA26" s="199"/>
      <c r="AB26" s="199"/>
      <c r="AC26" s="199"/>
      <c r="AD26" s="199"/>
      <c r="AE26" s="199"/>
      <c r="AF26" s="199"/>
      <c r="AG26" s="202"/>
      <c r="AH26" s="203"/>
    </row>
    <row r="27" spans="1:34" x14ac:dyDescent="0.45">
      <c r="A27" s="101">
        <f t="shared" si="0"/>
        <v>0</v>
      </c>
      <c r="B27" s="102">
        <f t="shared" si="2"/>
        <v>24</v>
      </c>
      <c r="C27" s="133">
        <f>IF((+相談会集計!B27=0)," ",+相談会集計!B27)</f>
        <v>44404</v>
      </c>
      <c r="D27" s="142" t="str">
        <f>相談会集計!C27</f>
        <v>公民館</v>
      </c>
      <c r="E27" s="143" t="str">
        <f>IF(相談会集計!D27=0," ",相談会集計!D27)</f>
        <v>C</v>
      </c>
      <c r="F27" s="136"/>
      <c r="G27" s="137"/>
      <c r="H27" s="138"/>
      <c r="I27" s="176"/>
      <c r="J27" s="176"/>
      <c r="K27" s="176"/>
      <c r="L27" s="177"/>
      <c r="M27" s="136"/>
      <c r="N27" s="137"/>
      <c r="O27" s="138"/>
      <c r="P27" s="176"/>
      <c r="Q27" s="176"/>
      <c r="R27" s="176"/>
      <c r="S27" s="176"/>
      <c r="T27" s="137"/>
      <c r="U27" s="177"/>
      <c r="V27" s="196"/>
      <c r="W27" s="191">
        <f t="shared" si="1"/>
        <v>0</v>
      </c>
      <c r="X27" s="196"/>
      <c r="Y27" s="196"/>
      <c r="Z27" s="196"/>
      <c r="AA27" s="196"/>
      <c r="AB27" s="196"/>
      <c r="AC27" s="196"/>
      <c r="AD27" s="196"/>
      <c r="AE27" s="196"/>
      <c r="AF27" s="196"/>
      <c r="AG27" s="202"/>
      <c r="AH27" s="203"/>
    </row>
    <row r="28" spans="1:34" x14ac:dyDescent="0.45">
      <c r="A28" s="101">
        <f t="shared" si="0"/>
        <v>1</v>
      </c>
      <c r="B28" s="102">
        <f t="shared" si="2"/>
        <v>25</v>
      </c>
      <c r="C28" s="118">
        <f>IF((+相談会集計!B28=0)," ",+相談会集計!B28)</f>
        <v>44409</v>
      </c>
      <c r="D28" s="119" t="str">
        <f>相談会集計!C28</f>
        <v>東地区</v>
      </c>
      <c r="E28" s="120" t="str">
        <f>IF(相談会集計!D28=0," ",相談会集計!D28)</f>
        <v>A</v>
      </c>
      <c r="F28" s="121">
        <v>1</v>
      </c>
      <c r="G28" s="122">
        <v>0</v>
      </c>
      <c r="H28" s="123">
        <v>0</v>
      </c>
      <c r="I28" s="170">
        <v>0</v>
      </c>
      <c r="J28" s="170">
        <v>0</v>
      </c>
      <c r="K28" s="170">
        <v>1</v>
      </c>
      <c r="L28" s="171">
        <v>0</v>
      </c>
      <c r="M28" s="121">
        <v>0</v>
      </c>
      <c r="N28" s="122">
        <v>1</v>
      </c>
      <c r="O28" s="123">
        <v>0</v>
      </c>
      <c r="P28" s="170">
        <v>0</v>
      </c>
      <c r="Q28" s="170">
        <v>0</v>
      </c>
      <c r="R28" s="170">
        <v>1</v>
      </c>
      <c r="S28" s="170">
        <v>0</v>
      </c>
      <c r="T28" s="122">
        <v>0</v>
      </c>
      <c r="U28" s="171">
        <v>0</v>
      </c>
      <c r="V28" s="195"/>
      <c r="W28" s="191">
        <f t="shared" si="1"/>
        <v>1</v>
      </c>
      <c r="X28" s="190"/>
      <c r="Y28" s="190"/>
      <c r="Z28" s="190"/>
      <c r="AA28" s="190"/>
      <c r="AB28" s="190"/>
      <c r="AC28" s="190"/>
      <c r="AD28" s="190"/>
      <c r="AE28" s="190"/>
      <c r="AF28" s="190"/>
      <c r="AG28" s="202"/>
      <c r="AH28" s="203"/>
    </row>
    <row r="29" spans="1:34" x14ac:dyDescent="0.45">
      <c r="A29" s="101">
        <f t="shared" si="0"/>
        <v>2</v>
      </c>
      <c r="B29" s="102">
        <f t="shared" si="2"/>
        <v>26</v>
      </c>
      <c r="C29" s="124">
        <f>IF((+相談会集計!B29=0)," ",+相談会集計!B29)</f>
        <v>44413</v>
      </c>
      <c r="D29" s="125" t="str">
        <f>相談会集計!C29</f>
        <v>北地区</v>
      </c>
      <c r="E29" s="126" t="str">
        <f>IF(相談会集計!D29=0," ",相談会集計!D29)</f>
        <v>D</v>
      </c>
      <c r="F29" s="130">
        <v>1</v>
      </c>
      <c r="G29" s="131">
        <v>1</v>
      </c>
      <c r="H29" s="132">
        <v>0</v>
      </c>
      <c r="I29" s="174">
        <v>0</v>
      </c>
      <c r="J29" s="174">
        <v>1</v>
      </c>
      <c r="K29" s="174">
        <v>1</v>
      </c>
      <c r="L29" s="175">
        <v>0</v>
      </c>
      <c r="M29" s="130">
        <v>0</v>
      </c>
      <c r="N29" s="131">
        <v>2</v>
      </c>
      <c r="O29" s="132">
        <v>0</v>
      </c>
      <c r="P29" s="174">
        <v>0</v>
      </c>
      <c r="Q29" s="174">
        <v>1</v>
      </c>
      <c r="R29" s="174">
        <v>0</v>
      </c>
      <c r="S29" s="174">
        <v>1</v>
      </c>
      <c r="T29" s="131">
        <v>0</v>
      </c>
      <c r="U29" s="175">
        <v>0</v>
      </c>
      <c r="V29" s="190"/>
      <c r="W29" s="191">
        <f t="shared" si="1"/>
        <v>2</v>
      </c>
      <c r="X29" s="190"/>
      <c r="Y29" s="190"/>
      <c r="Z29" s="190"/>
      <c r="AA29" s="190"/>
      <c r="AB29" s="190"/>
      <c r="AC29" s="190"/>
      <c r="AD29" s="190"/>
      <c r="AE29" s="190"/>
      <c r="AF29" s="190"/>
      <c r="AG29" s="202"/>
      <c r="AH29" s="203"/>
    </row>
    <row r="30" spans="1:34" x14ac:dyDescent="0.45">
      <c r="A30" s="101">
        <f t="shared" si="0"/>
        <v>0</v>
      </c>
      <c r="B30" s="102">
        <f t="shared" si="2"/>
        <v>27</v>
      </c>
      <c r="C30" s="124">
        <f>IF((+相談会集計!B30=0)," ",+相談会集計!B30)</f>
        <v>44421</v>
      </c>
      <c r="D30" s="139" t="str">
        <f>相談会集計!C30</f>
        <v>公民館</v>
      </c>
      <c r="E30" s="140" t="str">
        <f>IF(相談会集計!D30=0," ",相談会集計!D30)</f>
        <v>C</v>
      </c>
      <c r="F30" s="130"/>
      <c r="G30" s="131"/>
      <c r="H30" s="132"/>
      <c r="I30" s="174"/>
      <c r="J30" s="174"/>
      <c r="K30" s="174"/>
      <c r="L30" s="175"/>
      <c r="M30" s="130"/>
      <c r="N30" s="131"/>
      <c r="O30" s="132"/>
      <c r="P30" s="174"/>
      <c r="Q30" s="174"/>
      <c r="R30" s="174"/>
      <c r="S30" s="174"/>
      <c r="T30" s="131"/>
      <c r="U30" s="175"/>
      <c r="V30" s="190"/>
      <c r="W30" s="191">
        <f t="shared" si="1"/>
        <v>0</v>
      </c>
      <c r="X30" s="190"/>
      <c r="Y30" s="190"/>
      <c r="Z30" s="190"/>
      <c r="AA30" s="190"/>
      <c r="AB30" s="190"/>
      <c r="AC30" s="190"/>
      <c r="AD30" s="190"/>
      <c r="AE30" s="190"/>
      <c r="AF30" s="190"/>
      <c r="AG30" s="202"/>
      <c r="AH30" s="203"/>
    </row>
    <row r="31" spans="1:34" x14ac:dyDescent="0.45">
      <c r="A31" s="101">
        <f t="shared" si="0"/>
        <v>0</v>
      </c>
      <c r="B31" s="102">
        <f t="shared" si="2"/>
        <v>28</v>
      </c>
      <c r="C31" s="124">
        <f>IF((+相談会集計!B31=0)," ",+相談会集計!B31)</f>
        <v>44423</v>
      </c>
      <c r="D31" s="139" t="str">
        <f>相談会集計!C31</f>
        <v>東地区</v>
      </c>
      <c r="E31" s="140" t="str">
        <f>IF(相談会集計!D31=0," ",相談会集計!D31)</f>
        <v>A</v>
      </c>
      <c r="F31" s="130"/>
      <c r="G31" s="131"/>
      <c r="H31" s="132"/>
      <c r="I31" s="174"/>
      <c r="J31" s="174"/>
      <c r="K31" s="174"/>
      <c r="L31" s="175"/>
      <c r="M31" s="130"/>
      <c r="N31" s="131"/>
      <c r="O31" s="132"/>
      <c r="P31" s="174"/>
      <c r="Q31" s="174"/>
      <c r="R31" s="174"/>
      <c r="S31" s="174"/>
      <c r="T31" s="131"/>
      <c r="U31" s="175"/>
      <c r="V31" s="190"/>
      <c r="W31" s="191">
        <f t="shared" si="1"/>
        <v>0</v>
      </c>
      <c r="X31" s="190"/>
      <c r="Y31" s="190"/>
      <c r="Z31" s="190"/>
      <c r="AA31" s="190"/>
      <c r="AB31" s="190"/>
      <c r="AC31" s="190"/>
      <c r="AD31" s="190"/>
      <c r="AE31" s="190"/>
      <c r="AF31" s="190"/>
      <c r="AG31" s="202"/>
      <c r="AH31" s="203"/>
    </row>
    <row r="32" spans="1:34" x14ac:dyDescent="0.45">
      <c r="A32" s="101">
        <f t="shared" si="0"/>
        <v>3</v>
      </c>
      <c r="B32" s="102">
        <f t="shared" si="2"/>
        <v>29</v>
      </c>
      <c r="C32" s="124">
        <f>IF((+相談会集計!B32=0)," ",+相談会集計!B32)</f>
        <v>44426</v>
      </c>
      <c r="D32" s="125" t="str">
        <f>相談会集計!C32</f>
        <v>北地区</v>
      </c>
      <c r="E32" s="126" t="str">
        <f>IF(相談会集計!D32=0," ",相談会集計!D32)</f>
        <v>D</v>
      </c>
      <c r="F32" s="130">
        <v>3</v>
      </c>
      <c r="G32" s="131">
        <v>0</v>
      </c>
      <c r="H32" s="132">
        <v>0</v>
      </c>
      <c r="I32" s="174">
        <v>0</v>
      </c>
      <c r="J32" s="174">
        <v>2</v>
      </c>
      <c r="K32" s="174">
        <v>1</v>
      </c>
      <c r="L32" s="175">
        <v>0</v>
      </c>
      <c r="M32" s="130">
        <v>1</v>
      </c>
      <c r="N32" s="131">
        <v>2</v>
      </c>
      <c r="O32" s="132">
        <v>0</v>
      </c>
      <c r="P32" s="174">
        <v>1</v>
      </c>
      <c r="Q32" s="174">
        <v>1</v>
      </c>
      <c r="R32" s="174">
        <v>0</v>
      </c>
      <c r="S32" s="174">
        <v>1</v>
      </c>
      <c r="T32" s="131">
        <v>0</v>
      </c>
      <c r="U32" s="175">
        <v>0</v>
      </c>
      <c r="V32" s="190"/>
      <c r="W32" s="191">
        <f t="shared" si="1"/>
        <v>3</v>
      </c>
      <c r="X32" s="190"/>
      <c r="Y32" s="190"/>
      <c r="Z32" s="190"/>
      <c r="AA32" s="190"/>
      <c r="AB32" s="190"/>
      <c r="AC32" s="190"/>
      <c r="AD32" s="190"/>
      <c r="AE32" s="190"/>
      <c r="AF32" s="190"/>
      <c r="AG32" s="202"/>
      <c r="AH32" s="203"/>
    </row>
    <row r="33" spans="1:45" s="98" customFormat="1" x14ac:dyDescent="0.45">
      <c r="A33" s="145">
        <f t="shared" si="0"/>
        <v>0</v>
      </c>
      <c r="B33" s="146">
        <f t="shared" si="2"/>
        <v>30</v>
      </c>
      <c r="C33" s="133">
        <f>IF((+相談会集計!B33=0)," ",+相談会集計!B33)</f>
        <v>44432</v>
      </c>
      <c r="D33" s="142" t="str">
        <f>相談会集計!C33</f>
        <v>公民館</v>
      </c>
      <c r="E33" s="143" t="str">
        <f>IF(相談会集計!D33=0," ",相談会集計!D33)</f>
        <v>C</v>
      </c>
      <c r="F33" s="136"/>
      <c r="G33" s="137"/>
      <c r="H33" s="138"/>
      <c r="I33" s="176"/>
      <c r="J33" s="176"/>
      <c r="K33" s="176"/>
      <c r="L33" s="177"/>
      <c r="M33" s="136"/>
      <c r="N33" s="137"/>
      <c r="O33" s="138"/>
      <c r="P33" s="176"/>
      <c r="Q33" s="176"/>
      <c r="R33" s="176"/>
      <c r="S33" s="176"/>
      <c r="T33" s="137"/>
      <c r="U33" s="177"/>
      <c r="V33" s="195"/>
      <c r="W33" s="191">
        <f t="shared" si="1"/>
        <v>0</v>
      </c>
      <c r="X33" s="190"/>
      <c r="Y33" s="190"/>
      <c r="Z33" s="190"/>
      <c r="AA33" s="190"/>
      <c r="AB33" s="190"/>
      <c r="AC33" s="190"/>
      <c r="AD33" s="190"/>
      <c r="AE33" s="190"/>
      <c r="AF33" s="190"/>
      <c r="AG33" s="202"/>
      <c r="AH33" s="203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</row>
    <row r="34" spans="1:45" x14ac:dyDescent="0.45">
      <c r="A34" s="101">
        <f t="shared" si="0"/>
        <v>0</v>
      </c>
      <c r="B34" s="102">
        <f t="shared" si="2"/>
        <v>31</v>
      </c>
      <c r="C34" s="118">
        <f>IF((+相談会集計!B34=0)," ",+相談会集計!B34)</f>
        <v>44441</v>
      </c>
      <c r="D34" s="147" t="str">
        <f>相談会集計!C34</f>
        <v>北地区</v>
      </c>
      <c r="E34" s="148" t="str">
        <f>IF(相談会集計!D34=0," ",相談会集計!D34)</f>
        <v>D</v>
      </c>
      <c r="F34" s="121"/>
      <c r="G34" s="122"/>
      <c r="H34" s="123"/>
      <c r="I34" s="170"/>
      <c r="J34" s="170"/>
      <c r="K34" s="170"/>
      <c r="L34" s="171"/>
      <c r="M34" s="121"/>
      <c r="N34" s="122"/>
      <c r="O34" s="123"/>
      <c r="P34" s="170"/>
      <c r="Q34" s="170"/>
      <c r="R34" s="170"/>
      <c r="S34" s="170"/>
      <c r="T34" s="122"/>
      <c r="U34" s="171"/>
      <c r="W34" s="191">
        <f t="shared" si="1"/>
        <v>0</v>
      </c>
      <c r="AG34" s="202"/>
      <c r="AH34" s="203"/>
    </row>
    <row r="35" spans="1:45" x14ac:dyDescent="0.45">
      <c r="A35" s="101">
        <f t="shared" si="0"/>
        <v>0</v>
      </c>
      <c r="B35" s="102">
        <f t="shared" si="2"/>
        <v>32</v>
      </c>
      <c r="C35" s="124">
        <f>IF((+相談会集計!B35=0)," ",+相談会集計!B35)</f>
        <v>44444</v>
      </c>
      <c r="D35" s="139" t="str">
        <f>相談会集計!C35</f>
        <v>東地区</v>
      </c>
      <c r="E35" s="140" t="str">
        <f>IF(相談会集計!D35=0," ",相談会集計!D35)</f>
        <v>A</v>
      </c>
      <c r="F35" s="130"/>
      <c r="G35" s="131"/>
      <c r="H35" s="132"/>
      <c r="I35" s="174"/>
      <c r="J35" s="174"/>
      <c r="K35" s="174"/>
      <c r="L35" s="175"/>
      <c r="M35" s="130"/>
      <c r="N35" s="131"/>
      <c r="O35" s="132"/>
      <c r="P35" s="174"/>
      <c r="Q35" s="174"/>
      <c r="R35" s="174"/>
      <c r="S35" s="174"/>
      <c r="T35" s="131"/>
      <c r="U35" s="175"/>
      <c r="W35" s="191">
        <f t="shared" si="1"/>
        <v>0</v>
      </c>
      <c r="AG35" s="202"/>
      <c r="AH35" s="203"/>
    </row>
    <row r="36" spans="1:45" x14ac:dyDescent="0.45">
      <c r="A36" s="101">
        <f t="shared" si="0"/>
        <v>0</v>
      </c>
      <c r="B36" s="102">
        <f t="shared" si="2"/>
        <v>33</v>
      </c>
      <c r="C36" s="124">
        <f>IF((+相談会集計!B36=0)," ",+相談会集計!B36)</f>
        <v>44449</v>
      </c>
      <c r="D36" s="139" t="str">
        <f>相談会集計!C36</f>
        <v>公民館</v>
      </c>
      <c r="E36" s="140" t="str">
        <f>IF(相談会集計!D36=0," ",相談会集計!D36)</f>
        <v>C</v>
      </c>
      <c r="F36" s="130"/>
      <c r="G36" s="131"/>
      <c r="H36" s="132"/>
      <c r="I36" s="174"/>
      <c r="J36" s="174"/>
      <c r="K36" s="174"/>
      <c r="L36" s="175"/>
      <c r="M36" s="130"/>
      <c r="N36" s="131"/>
      <c r="O36" s="132"/>
      <c r="P36" s="174"/>
      <c r="Q36" s="174"/>
      <c r="R36" s="174"/>
      <c r="S36" s="174"/>
      <c r="T36" s="131"/>
      <c r="U36" s="175"/>
      <c r="W36" s="191">
        <f t="shared" si="1"/>
        <v>0</v>
      </c>
      <c r="AG36" s="202"/>
      <c r="AH36" s="203"/>
    </row>
    <row r="37" spans="1:45" x14ac:dyDescent="0.45">
      <c r="A37" s="101">
        <f t="shared" si="0"/>
        <v>0</v>
      </c>
      <c r="B37" s="102">
        <f t="shared" si="2"/>
        <v>34</v>
      </c>
      <c r="C37" s="124">
        <f>IF((+相談会集計!B37=0)," ",+相談会集計!B37)</f>
        <v>44454</v>
      </c>
      <c r="D37" s="139" t="str">
        <f>相談会集計!C37</f>
        <v>北地区</v>
      </c>
      <c r="E37" s="140" t="str">
        <f>IF(相談会集計!D37=0," ",相談会集計!D37)</f>
        <v>D</v>
      </c>
      <c r="F37" s="130"/>
      <c r="G37" s="131"/>
      <c r="H37" s="132"/>
      <c r="I37" s="174"/>
      <c r="J37" s="174"/>
      <c r="K37" s="174"/>
      <c r="L37" s="175"/>
      <c r="M37" s="130"/>
      <c r="N37" s="131"/>
      <c r="O37" s="132"/>
      <c r="P37" s="174"/>
      <c r="Q37" s="174"/>
      <c r="R37" s="174"/>
      <c r="S37" s="174"/>
      <c r="T37" s="131"/>
      <c r="U37" s="175"/>
      <c r="W37" s="191">
        <f t="shared" si="1"/>
        <v>0</v>
      </c>
      <c r="AG37" s="202"/>
      <c r="AH37" s="203"/>
    </row>
    <row r="38" spans="1:45" x14ac:dyDescent="0.45">
      <c r="A38" s="101">
        <f t="shared" si="0"/>
        <v>0</v>
      </c>
      <c r="B38" s="102">
        <f t="shared" si="2"/>
        <v>35</v>
      </c>
      <c r="C38" s="124">
        <f>IF((+相談会集計!B38=0)," ",+相談会集計!B38)</f>
        <v>44458</v>
      </c>
      <c r="D38" s="139" t="str">
        <f>相談会集計!C38</f>
        <v>東地区</v>
      </c>
      <c r="E38" s="140" t="str">
        <f>IF(相談会集計!D38=0," ",相談会集計!D38)</f>
        <v>A</v>
      </c>
      <c r="F38" s="130"/>
      <c r="G38" s="131"/>
      <c r="H38" s="132"/>
      <c r="I38" s="174"/>
      <c r="J38" s="174"/>
      <c r="K38" s="174"/>
      <c r="L38" s="175"/>
      <c r="M38" s="130"/>
      <c r="N38" s="131"/>
      <c r="O38" s="132"/>
      <c r="P38" s="174"/>
      <c r="Q38" s="174"/>
      <c r="R38" s="174"/>
      <c r="S38" s="174"/>
      <c r="T38" s="131"/>
      <c r="U38" s="175"/>
      <c r="V38" s="200"/>
      <c r="W38" s="191">
        <f t="shared" si="1"/>
        <v>0</v>
      </c>
      <c r="AG38" s="202"/>
      <c r="AH38" s="203"/>
    </row>
    <row r="39" spans="1:45" x14ac:dyDescent="0.45">
      <c r="A39" s="101">
        <f t="shared" si="0"/>
        <v>0</v>
      </c>
      <c r="B39" s="102">
        <f t="shared" si="2"/>
        <v>36</v>
      </c>
      <c r="C39" s="133">
        <f>IF((+相談会集計!B39=0)," ",+相談会集計!B39)</f>
        <v>44467</v>
      </c>
      <c r="D39" s="142" t="str">
        <f>相談会集計!C39</f>
        <v>公民館</v>
      </c>
      <c r="E39" s="143" t="str">
        <f>IF(相談会集計!D39=0," ",相談会集計!D39)</f>
        <v>C</v>
      </c>
      <c r="F39" s="136"/>
      <c r="G39" s="137"/>
      <c r="H39" s="138"/>
      <c r="I39" s="176"/>
      <c r="J39" s="176"/>
      <c r="K39" s="176"/>
      <c r="L39" s="177"/>
      <c r="M39" s="136"/>
      <c r="N39" s="137"/>
      <c r="O39" s="138"/>
      <c r="P39" s="176"/>
      <c r="Q39" s="176"/>
      <c r="R39" s="176"/>
      <c r="S39" s="176"/>
      <c r="T39" s="137"/>
      <c r="U39" s="177"/>
      <c r="W39" s="191">
        <f t="shared" si="1"/>
        <v>0</v>
      </c>
      <c r="AG39" s="202"/>
      <c r="AH39" s="203"/>
    </row>
    <row r="40" spans="1:45" x14ac:dyDescent="0.45">
      <c r="A40" s="101">
        <f t="shared" si="0"/>
        <v>1</v>
      </c>
      <c r="B40" s="102">
        <f t="shared" si="2"/>
        <v>37</v>
      </c>
      <c r="C40" s="118">
        <f>IF((+相談会集計!B40=0)," ",+相談会集計!B40)</f>
        <v>44472</v>
      </c>
      <c r="D40" s="119" t="str">
        <f>相談会集計!C40</f>
        <v>東地区</v>
      </c>
      <c r="E40" s="120" t="str">
        <f>IF(相談会集計!D40=0," ",相談会集計!D40)</f>
        <v>A</v>
      </c>
      <c r="F40" s="121">
        <v>0</v>
      </c>
      <c r="G40" s="122">
        <v>1</v>
      </c>
      <c r="H40" s="123">
        <v>0</v>
      </c>
      <c r="I40" s="170">
        <v>0</v>
      </c>
      <c r="J40" s="170">
        <v>0</v>
      </c>
      <c r="K40" s="170">
        <v>1</v>
      </c>
      <c r="L40" s="171">
        <v>0</v>
      </c>
      <c r="M40" s="121">
        <v>0</v>
      </c>
      <c r="N40" s="122">
        <v>1</v>
      </c>
      <c r="O40" s="123">
        <v>0</v>
      </c>
      <c r="P40" s="170">
        <v>0</v>
      </c>
      <c r="Q40" s="170">
        <v>0</v>
      </c>
      <c r="R40" s="170">
        <v>0</v>
      </c>
      <c r="S40" s="170">
        <v>1</v>
      </c>
      <c r="T40" s="122">
        <v>0</v>
      </c>
      <c r="U40" s="171">
        <v>0</v>
      </c>
      <c r="W40" s="191">
        <f t="shared" si="1"/>
        <v>1</v>
      </c>
      <c r="AG40" s="202"/>
      <c r="AH40" s="203"/>
    </row>
    <row r="41" spans="1:45" x14ac:dyDescent="0.45">
      <c r="A41" s="101">
        <f t="shared" si="0"/>
        <v>4</v>
      </c>
      <c r="B41" s="102">
        <f t="shared" si="2"/>
        <v>38</v>
      </c>
      <c r="C41" s="124">
        <f>IF((+相談会集計!B41=0)," ",+相談会集計!B41)</f>
        <v>44476</v>
      </c>
      <c r="D41" s="125" t="str">
        <f>相談会集計!C41</f>
        <v>北地区</v>
      </c>
      <c r="E41" s="126" t="str">
        <f>IF(相談会集計!D41=0," ",相談会集計!D41)</f>
        <v>D</v>
      </c>
      <c r="F41" s="130">
        <v>1</v>
      </c>
      <c r="G41" s="131">
        <v>3</v>
      </c>
      <c r="H41" s="132">
        <v>1</v>
      </c>
      <c r="I41" s="174">
        <v>0</v>
      </c>
      <c r="J41" s="174">
        <v>2</v>
      </c>
      <c r="K41" s="174">
        <v>1</v>
      </c>
      <c r="L41" s="175">
        <v>0</v>
      </c>
      <c r="M41" s="130">
        <v>1</v>
      </c>
      <c r="N41" s="131">
        <v>3</v>
      </c>
      <c r="O41" s="132">
        <v>0</v>
      </c>
      <c r="P41" s="174">
        <v>0</v>
      </c>
      <c r="Q41" s="174">
        <v>1</v>
      </c>
      <c r="R41" s="174">
        <v>1</v>
      </c>
      <c r="S41" s="174">
        <v>2</v>
      </c>
      <c r="T41" s="131">
        <v>0</v>
      </c>
      <c r="U41" s="175">
        <v>0</v>
      </c>
      <c r="W41" s="191">
        <f t="shared" si="1"/>
        <v>4</v>
      </c>
      <c r="AG41" s="202"/>
      <c r="AH41" s="203"/>
    </row>
    <row r="42" spans="1:45" x14ac:dyDescent="0.45">
      <c r="A42" s="101">
        <f t="shared" si="0"/>
        <v>4</v>
      </c>
      <c r="B42" s="102">
        <f t="shared" si="2"/>
        <v>39</v>
      </c>
      <c r="C42" s="124">
        <f>IF((+相談会集計!B42=0)," ",+相談会集計!B42)</f>
        <v>44477</v>
      </c>
      <c r="D42" s="125" t="str">
        <f>相談会集計!C42</f>
        <v>公民館</v>
      </c>
      <c r="E42" s="126" t="str">
        <f>IF(相談会集計!D42=0," ",相談会集計!D42)</f>
        <v>C</v>
      </c>
      <c r="F42" s="130">
        <v>3</v>
      </c>
      <c r="G42" s="131">
        <v>1</v>
      </c>
      <c r="H42" s="132">
        <v>0</v>
      </c>
      <c r="I42" s="174">
        <v>0</v>
      </c>
      <c r="J42" s="174">
        <v>0</v>
      </c>
      <c r="K42" s="174">
        <v>4</v>
      </c>
      <c r="L42" s="175">
        <v>0</v>
      </c>
      <c r="M42" s="130">
        <v>0</v>
      </c>
      <c r="N42" s="131">
        <v>4</v>
      </c>
      <c r="O42" s="132">
        <v>0</v>
      </c>
      <c r="P42" s="174">
        <v>0</v>
      </c>
      <c r="Q42" s="174">
        <v>0</v>
      </c>
      <c r="R42" s="174">
        <v>0</v>
      </c>
      <c r="S42" s="174">
        <v>4</v>
      </c>
      <c r="T42" s="131">
        <v>0</v>
      </c>
      <c r="U42" s="175">
        <v>0</v>
      </c>
      <c r="W42" s="191">
        <f t="shared" si="1"/>
        <v>4</v>
      </c>
      <c r="AG42" s="202"/>
      <c r="AH42" s="203"/>
    </row>
    <row r="43" spans="1:45" x14ac:dyDescent="0.45">
      <c r="A43" s="101">
        <f t="shared" si="0"/>
        <v>3</v>
      </c>
      <c r="B43" s="102">
        <f t="shared" si="2"/>
        <v>40</v>
      </c>
      <c r="C43" s="124">
        <f>IF((+相談会集計!B43=0)," ",+相談会集計!B43)</f>
        <v>44486</v>
      </c>
      <c r="D43" s="125" t="str">
        <f>相談会集計!C43</f>
        <v>東地区</v>
      </c>
      <c r="E43" s="126" t="str">
        <f>IF(相談会集計!D43=0," ",相談会集計!D43)</f>
        <v>A</v>
      </c>
      <c r="F43" s="130">
        <v>1</v>
      </c>
      <c r="G43" s="131">
        <v>2</v>
      </c>
      <c r="H43" s="132">
        <v>0</v>
      </c>
      <c r="I43" s="174">
        <v>0</v>
      </c>
      <c r="J43" s="174">
        <v>3</v>
      </c>
      <c r="K43" s="174">
        <v>0</v>
      </c>
      <c r="L43" s="175">
        <v>0</v>
      </c>
      <c r="M43" s="130">
        <v>0</v>
      </c>
      <c r="N43" s="131">
        <v>0</v>
      </c>
      <c r="O43" s="132">
        <v>0</v>
      </c>
      <c r="P43" s="174">
        <v>0</v>
      </c>
      <c r="Q43" s="174">
        <v>1</v>
      </c>
      <c r="R43" s="174">
        <v>0</v>
      </c>
      <c r="S43" s="174">
        <v>2</v>
      </c>
      <c r="T43" s="131">
        <v>0</v>
      </c>
      <c r="U43" s="175">
        <v>0</v>
      </c>
      <c r="V43" s="200"/>
      <c r="W43" s="191">
        <f t="shared" si="1"/>
        <v>3</v>
      </c>
      <c r="AG43" s="202"/>
      <c r="AH43" s="203"/>
    </row>
    <row r="44" spans="1:45" x14ac:dyDescent="0.45">
      <c r="A44" s="101">
        <f t="shared" si="0"/>
        <v>3</v>
      </c>
      <c r="B44" s="102">
        <f t="shared" si="2"/>
        <v>41</v>
      </c>
      <c r="C44" s="124">
        <f>IF((+相談会集計!B44=0)," ",+相談会集計!B44)</f>
        <v>44489</v>
      </c>
      <c r="D44" s="125" t="str">
        <f>相談会集計!C44</f>
        <v>北地区</v>
      </c>
      <c r="E44" s="126" t="str">
        <f>IF(相談会集計!D44=0," ",相談会集計!D44)</f>
        <v>D</v>
      </c>
      <c r="F44" s="130">
        <v>2</v>
      </c>
      <c r="G44" s="131">
        <v>1</v>
      </c>
      <c r="H44" s="132">
        <v>0</v>
      </c>
      <c r="I44" s="174">
        <v>0</v>
      </c>
      <c r="J44" s="174">
        <v>1</v>
      </c>
      <c r="K44" s="174">
        <v>2</v>
      </c>
      <c r="L44" s="175">
        <v>0</v>
      </c>
      <c r="M44" s="130">
        <v>0</v>
      </c>
      <c r="N44" s="131">
        <v>3</v>
      </c>
      <c r="O44" s="132">
        <v>0</v>
      </c>
      <c r="P44" s="174">
        <v>0</v>
      </c>
      <c r="Q44" s="174">
        <v>0</v>
      </c>
      <c r="R44" s="174">
        <v>1</v>
      </c>
      <c r="S44" s="174">
        <v>2</v>
      </c>
      <c r="T44" s="131">
        <v>0</v>
      </c>
      <c r="U44" s="175">
        <v>0</v>
      </c>
      <c r="W44" s="191">
        <f t="shared" si="1"/>
        <v>3</v>
      </c>
      <c r="AG44" s="202"/>
      <c r="AH44" s="203"/>
    </row>
    <row r="45" spans="1:45" x14ac:dyDescent="0.45">
      <c r="A45" s="101">
        <f t="shared" si="0"/>
        <v>3</v>
      </c>
      <c r="B45" s="102">
        <f t="shared" si="2"/>
        <v>42</v>
      </c>
      <c r="C45" s="133">
        <f>IF((+相談会集計!B45=0)," ",+相談会集計!B45)</f>
        <v>44495</v>
      </c>
      <c r="D45" s="134" t="str">
        <f>相談会集計!C45</f>
        <v>公民館</v>
      </c>
      <c r="E45" s="135" t="str">
        <f>IF(相談会集計!D45=0," ",相談会集計!D45)</f>
        <v>C</v>
      </c>
      <c r="F45" s="136">
        <v>2</v>
      </c>
      <c r="G45" s="137">
        <v>1</v>
      </c>
      <c r="H45" s="138">
        <v>0</v>
      </c>
      <c r="I45" s="176">
        <v>0</v>
      </c>
      <c r="J45" s="176">
        <v>0</v>
      </c>
      <c r="K45" s="176">
        <v>3</v>
      </c>
      <c r="L45" s="177">
        <v>0</v>
      </c>
      <c r="M45" s="136">
        <v>0</v>
      </c>
      <c r="N45" s="137">
        <v>3</v>
      </c>
      <c r="O45" s="138">
        <v>0</v>
      </c>
      <c r="P45" s="176">
        <v>0</v>
      </c>
      <c r="Q45" s="176">
        <v>0</v>
      </c>
      <c r="R45" s="176">
        <v>1</v>
      </c>
      <c r="S45" s="176">
        <v>2</v>
      </c>
      <c r="T45" s="137">
        <v>0</v>
      </c>
      <c r="U45" s="177">
        <v>0</v>
      </c>
      <c r="W45" s="191">
        <f t="shared" si="1"/>
        <v>3</v>
      </c>
      <c r="AG45" s="202"/>
      <c r="AH45" s="203"/>
    </row>
    <row r="46" spans="1:45" x14ac:dyDescent="0.45">
      <c r="A46" s="101">
        <f t="shared" si="0"/>
        <v>5</v>
      </c>
      <c r="B46" s="102">
        <f t="shared" si="2"/>
        <v>43</v>
      </c>
      <c r="C46" s="118">
        <f>IF((+相談会集計!B46=0)," ",+相談会集計!B46)</f>
        <v>44504</v>
      </c>
      <c r="D46" s="119" t="str">
        <f>相談会集計!C46</f>
        <v>北地区</v>
      </c>
      <c r="E46" s="120" t="str">
        <f>IF(相談会集計!D46=0," ",相談会集計!D46)</f>
        <v>D</v>
      </c>
      <c r="F46" s="149">
        <v>3</v>
      </c>
      <c r="G46" s="150">
        <v>2</v>
      </c>
      <c r="H46" s="123">
        <v>0</v>
      </c>
      <c r="I46" s="170">
        <v>0</v>
      </c>
      <c r="J46" s="170">
        <v>2</v>
      </c>
      <c r="K46" s="170">
        <v>3</v>
      </c>
      <c r="L46" s="171">
        <v>0</v>
      </c>
      <c r="M46" s="121">
        <v>0</v>
      </c>
      <c r="N46" s="122">
        <v>5</v>
      </c>
      <c r="O46" s="123">
        <v>0</v>
      </c>
      <c r="P46" s="170">
        <v>0</v>
      </c>
      <c r="Q46" s="170">
        <v>0</v>
      </c>
      <c r="R46" s="170">
        <v>0</v>
      </c>
      <c r="S46" s="170">
        <v>5</v>
      </c>
      <c r="T46" s="122">
        <v>0</v>
      </c>
      <c r="U46" s="171">
        <v>3</v>
      </c>
      <c r="W46" s="191">
        <f t="shared" si="1"/>
        <v>5</v>
      </c>
      <c r="AG46" s="202"/>
      <c r="AH46" s="203"/>
    </row>
    <row r="47" spans="1:45" x14ac:dyDescent="0.45">
      <c r="A47" s="101">
        <f t="shared" si="0"/>
        <v>2</v>
      </c>
      <c r="B47" s="102">
        <f t="shared" si="2"/>
        <v>44</v>
      </c>
      <c r="C47" s="124">
        <f>IF((+相談会集計!B47=0)," ",+相談会集計!B47)</f>
        <v>44507</v>
      </c>
      <c r="D47" s="125" t="str">
        <f>相談会集計!C47</f>
        <v>東地区</v>
      </c>
      <c r="E47" s="126" t="str">
        <f>IF(相談会集計!D47=0," ",相談会集計!D47)</f>
        <v>A</v>
      </c>
      <c r="F47" s="130">
        <v>0</v>
      </c>
      <c r="G47" s="131">
        <v>2</v>
      </c>
      <c r="H47" s="132">
        <v>0</v>
      </c>
      <c r="I47" s="174">
        <v>0</v>
      </c>
      <c r="J47" s="174">
        <v>0</v>
      </c>
      <c r="K47" s="174">
        <v>2</v>
      </c>
      <c r="L47" s="175">
        <v>0</v>
      </c>
      <c r="M47" s="130">
        <v>0</v>
      </c>
      <c r="N47" s="131">
        <v>2</v>
      </c>
      <c r="O47" s="132">
        <v>0</v>
      </c>
      <c r="P47" s="174">
        <v>0</v>
      </c>
      <c r="Q47" s="174">
        <v>0</v>
      </c>
      <c r="R47" s="174">
        <v>0</v>
      </c>
      <c r="S47" s="174">
        <v>2</v>
      </c>
      <c r="T47" s="131">
        <v>0</v>
      </c>
      <c r="U47" s="175">
        <v>0</v>
      </c>
      <c r="W47" s="191">
        <f t="shared" si="1"/>
        <v>2</v>
      </c>
      <c r="AG47" s="202"/>
      <c r="AH47" s="203"/>
    </row>
    <row r="48" spans="1:45" x14ac:dyDescent="0.45">
      <c r="A48" s="101">
        <f t="shared" si="0"/>
        <v>3</v>
      </c>
      <c r="B48" s="102">
        <f t="shared" si="2"/>
        <v>45</v>
      </c>
      <c r="C48" s="124">
        <f>IF((+相談会集計!B48=0)," ",+相談会集計!B48)</f>
        <v>44512</v>
      </c>
      <c r="D48" s="125" t="str">
        <f>相談会集計!C48</f>
        <v>公民館</v>
      </c>
      <c r="E48" s="126" t="str">
        <f>IF(相談会集計!D48=0," ",相談会集計!D48)</f>
        <v>C</v>
      </c>
      <c r="F48" s="130">
        <v>1</v>
      </c>
      <c r="G48" s="131">
        <v>2</v>
      </c>
      <c r="H48" s="132">
        <v>0</v>
      </c>
      <c r="I48" s="174">
        <v>0</v>
      </c>
      <c r="J48" s="174">
        <v>1</v>
      </c>
      <c r="K48" s="174">
        <v>2</v>
      </c>
      <c r="L48" s="175">
        <v>0</v>
      </c>
      <c r="M48" s="130">
        <v>0</v>
      </c>
      <c r="N48" s="131">
        <v>3</v>
      </c>
      <c r="O48" s="132">
        <v>0</v>
      </c>
      <c r="P48" s="174">
        <v>0</v>
      </c>
      <c r="Q48" s="174">
        <v>0</v>
      </c>
      <c r="R48" s="174">
        <v>0</v>
      </c>
      <c r="S48" s="174">
        <v>2</v>
      </c>
      <c r="T48" s="131">
        <v>0</v>
      </c>
      <c r="U48" s="175">
        <v>0</v>
      </c>
      <c r="V48" s="200"/>
      <c r="W48" s="191">
        <f t="shared" si="1"/>
        <v>3</v>
      </c>
      <c r="AG48" s="202"/>
      <c r="AH48" s="203"/>
    </row>
    <row r="49" spans="1:34" x14ac:dyDescent="0.45">
      <c r="A49" s="101">
        <f t="shared" si="0"/>
        <v>2</v>
      </c>
      <c r="B49" s="102">
        <f t="shared" si="2"/>
        <v>46</v>
      </c>
      <c r="C49" s="124">
        <f>IF((+相談会集計!B49=0)," ",+相談会集計!B49)</f>
        <v>44521</v>
      </c>
      <c r="D49" s="125" t="str">
        <f>相談会集計!C49</f>
        <v>東地区</v>
      </c>
      <c r="E49" s="126" t="str">
        <f>IF(相談会集計!D49=0," ",相談会集計!D49)</f>
        <v>A</v>
      </c>
      <c r="F49" s="130">
        <v>0</v>
      </c>
      <c r="G49" s="131">
        <v>2</v>
      </c>
      <c r="H49" s="132">
        <v>0</v>
      </c>
      <c r="I49" s="174">
        <v>0</v>
      </c>
      <c r="J49" s="174">
        <v>1</v>
      </c>
      <c r="K49" s="174">
        <v>0</v>
      </c>
      <c r="L49" s="175">
        <v>1</v>
      </c>
      <c r="M49" s="130">
        <v>0</v>
      </c>
      <c r="N49" s="131">
        <v>2</v>
      </c>
      <c r="O49" s="132">
        <v>0</v>
      </c>
      <c r="P49" s="174">
        <v>0</v>
      </c>
      <c r="Q49" s="174">
        <v>1</v>
      </c>
      <c r="R49" s="174">
        <v>1</v>
      </c>
      <c r="S49" s="174">
        <v>0</v>
      </c>
      <c r="T49" s="131">
        <v>0</v>
      </c>
      <c r="U49" s="175">
        <v>0</v>
      </c>
      <c r="W49" s="191">
        <f t="shared" si="1"/>
        <v>2</v>
      </c>
      <c r="AG49" s="202"/>
      <c r="AH49" s="203"/>
    </row>
    <row r="50" spans="1:34" x14ac:dyDescent="0.45">
      <c r="A50" s="101">
        <f t="shared" si="0"/>
        <v>2</v>
      </c>
      <c r="B50" s="102">
        <f t="shared" si="2"/>
        <v>47</v>
      </c>
      <c r="C50" s="124">
        <f>IF((+相談会集計!B50=0)," ",+相談会集計!B50)</f>
        <v>44517</v>
      </c>
      <c r="D50" s="125" t="str">
        <f>相談会集計!C50</f>
        <v>北地区</v>
      </c>
      <c r="E50" s="126" t="str">
        <f>IF(相談会集計!D50=0," ",相談会集計!D50)</f>
        <v>D</v>
      </c>
      <c r="F50" s="130">
        <v>2</v>
      </c>
      <c r="G50" s="131">
        <v>0</v>
      </c>
      <c r="H50" s="132">
        <v>0</v>
      </c>
      <c r="I50" s="174">
        <v>0</v>
      </c>
      <c r="J50" s="174">
        <v>2</v>
      </c>
      <c r="K50" s="174">
        <v>0</v>
      </c>
      <c r="L50" s="175">
        <v>0</v>
      </c>
      <c r="M50" s="130">
        <v>0</v>
      </c>
      <c r="N50" s="131">
        <v>2</v>
      </c>
      <c r="O50" s="132">
        <v>0</v>
      </c>
      <c r="P50" s="174">
        <v>0</v>
      </c>
      <c r="Q50" s="174">
        <v>1</v>
      </c>
      <c r="R50" s="174">
        <v>0</v>
      </c>
      <c r="S50" s="174">
        <v>1</v>
      </c>
      <c r="T50" s="131">
        <v>0</v>
      </c>
      <c r="U50" s="175">
        <v>0</v>
      </c>
      <c r="W50" s="191">
        <f t="shared" si="1"/>
        <v>2</v>
      </c>
      <c r="AG50" s="202"/>
      <c r="AH50" s="203"/>
    </row>
    <row r="51" spans="1:34" x14ac:dyDescent="0.45">
      <c r="A51" s="101">
        <f t="shared" si="0"/>
        <v>4</v>
      </c>
      <c r="B51" s="102">
        <f t="shared" si="2"/>
        <v>48</v>
      </c>
      <c r="C51" s="133">
        <f>IF((+相談会集計!B51=0)," ",+相談会集計!B51)</f>
        <v>44524</v>
      </c>
      <c r="D51" s="134" t="str">
        <f>相談会集計!C51</f>
        <v>公民館</v>
      </c>
      <c r="E51" s="135" t="str">
        <f>IF(相談会集計!D51=0," ",相談会集計!D51)</f>
        <v>C</v>
      </c>
      <c r="F51" s="151">
        <v>3</v>
      </c>
      <c r="G51" s="152">
        <v>1</v>
      </c>
      <c r="H51" s="153">
        <v>0</v>
      </c>
      <c r="I51" s="178">
        <v>0</v>
      </c>
      <c r="J51" s="178">
        <v>0</v>
      </c>
      <c r="K51" s="178">
        <v>4</v>
      </c>
      <c r="L51" s="179">
        <v>0</v>
      </c>
      <c r="M51" s="151">
        <v>0</v>
      </c>
      <c r="N51" s="152">
        <v>4</v>
      </c>
      <c r="O51" s="153">
        <v>1</v>
      </c>
      <c r="P51" s="178">
        <v>0</v>
      </c>
      <c r="Q51" s="178">
        <v>0</v>
      </c>
      <c r="R51" s="178">
        <v>0</v>
      </c>
      <c r="S51" s="178">
        <v>3</v>
      </c>
      <c r="T51" s="152">
        <v>0</v>
      </c>
      <c r="U51" s="179">
        <v>0</v>
      </c>
      <c r="W51" s="191">
        <f t="shared" si="1"/>
        <v>4</v>
      </c>
      <c r="AG51" s="202"/>
      <c r="AH51" s="203"/>
    </row>
    <row r="52" spans="1:34" x14ac:dyDescent="0.45">
      <c r="A52" s="101">
        <f t="shared" si="0"/>
        <v>3</v>
      </c>
      <c r="B52" s="102">
        <f t="shared" si="2"/>
        <v>49</v>
      </c>
      <c r="C52" s="118">
        <f>IF((+相談会集計!B52=0)," ",+相談会集計!B52)</f>
        <v>44532</v>
      </c>
      <c r="D52" s="119" t="str">
        <f>相談会集計!C52</f>
        <v>北地区</v>
      </c>
      <c r="E52" s="120" t="str">
        <f>IF(相談会集計!D52=0," ",相談会集計!D52)</f>
        <v>D</v>
      </c>
      <c r="F52" s="154">
        <v>2</v>
      </c>
      <c r="G52" s="155">
        <v>1</v>
      </c>
      <c r="H52" s="156">
        <v>0</v>
      </c>
      <c r="I52" s="180">
        <v>0</v>
      </c>
      <c r="J52" s="180">
        <v>1</v>
      </c>
      <c r="K52" s="180">
        <v>2</v>
      </c>
      <c r="L52" s="181">
        <v>0</v>
      </c>
      <c r="M52" s="154">
        <v>0</v>
      </c>
      <c r="N52" s="155">
        <v>3</v>
      </c>
      <c r="O52" s="156">
        <v>0</v>
      </c>
      <c r="P52" s="180">
        <v>0</v>
      </c>
      <c r="Q52" s="180">
        <v>0</v>
      </c>
      <c r="R52" s="180">
        <v>0</v>
      </c>
      <c r="S52" s="180">
        <v>3</v>
      </c>
      <c r="T52" s="155">
        <v>0</v>
      </c>
      <c r="U52" s="181">
        <v>0</v>
      </c>
      <c r="W52" s="191">
        <f t="shared" si="1"/>
        <v>3</v>
      </c>
      <c r="AG52" s="202"/>
      <c r="AH52" s="203"/>
    </row>
    <row r="53" spans="1:34" x14ac:dyDescent="0.45">
      <c r="A53" s="101">
        <f t="shared" si="0"/>
        <v>3</v>
      </c>
      <c r="B53" s="102">
        <f t="shared" si="2"/>
        <v>50</v>
      </c>
      <c r="C53" s="124">
        <f>IF((+相談会集計!B53=0)," ",+相談会集計!B53)</f>
        <v>44535</v>
      </c>
      <c r="D53" s="125" t="str">
        <f>相談会集計!C53</f>
        <v>東地区</v>
      </c>
      <c r="E53" s="126" t="str">
        <f>IF(相談会集計!D53=0," ",相談会集計!D53)</f>
        <v>A</v>
      </c>
      <c r="F53" s="127">
        <v>1</v>
      </c>
      <c r="G53" s="128">
        <v>2</v>
      </c>
      <c r="H53" s="129">
        <v>0</v>
      </c>
      <c r="I53" s="172">
        <v>0</v>
      </c>
      <c r="J53" s="172">
        <v>1</v>
      </c>
      <c r="K53" s="172">
        <v>0</v>
      </c>
      <c r="L53" s="173">
        <v>2</v>
      </c>
      <c r="M53" s="127">
        <v>0</v>
      </c>
      <c r="N53" s="128">
        <v>3</v>
      </c>
      <c r="O53" s="129">
        <v>0</v>
      </c>
      <c r="P53" s="172">
        <v>0</v>
      </c>
      <c r="Q53" s="172">
        <v>1</v>
      </c>
      <c r="R53" s="172">
        <v>1</v>
      </c>
      <c r="S53" s="172">
        <v>1</v>
      </c>
      <c r="T53" s="128">
        <v>0</v>
      </c>
      <c r="U53" s="173">
        <v>0</v>
      </c>
      <c r="V53" s="200"/>
      <c r="W53" s="191">
        <f t="shared" si="1"/>
        <v>3</v>
      </c>
      <c r="AG53" s="202"/>
      <c r="AH53" s="203"/>
    </row>
    <row r="54" spans="1:34" x14ac:dyDescent="0.45">
      <c r="A54" s="101">
        <f t="shared" si="0"/>
        <v>3</v>
      </c>
      <c r="B54" s="102">
        <f t="shared" si="2"/>
        <v>51</v>
      </c>
      <c r="C54" s="124">
        <f>IF((+相談会集計!B54=0)," ",+相談会集計!B54)</f>
        <v>44540</v>
      </c>
      <c r="D54" s="125" t="str">
        <f>相談会集計!C54</f>
        <v>公民館</v>
      </c>
      <c r="E54" s="126" t="str">
        <f>IF(相談会集計!D54=0," ",相談会集計!D54)</f>
        <v>C</v>
      </c>
      <c r="F54" s="127">
        <v>2</v>
      </c>
      <c r="G54" s="128">
        <v>1</v>
      </c>
      <c r="H54" s="129">
        <v>0</v>
      </c>
      <c r="I54" s="172">
        <v>0</v>
      </c>
      <c r="J54" s="172">
        <v>0</v>
      </c>
      <c r="K54" s="172">
        <v>3</v>
      </c>
      <c r="L54" s="173">
        <v>0</v>
      </c>
      <c r="M54" s="127">
        <v>0</v>
      </c>
      <c r="N54" s="128">
        <v>3</v>
      </c>
      <c r="O54" s="129">
        <v>0</v>
      </c>
      <c r="P54" s="172">
        <v>0</v>
      </c>
      <c r="Q54" s="172">
        <v>0</v>
      </c>
      <c r="R54" s="172">
        <v>0</v>
      </c>
      <c r="S54" s="172">
        <v>3</v>
      </c>
      <c r="T54" s="128">
        <v>0</v>
      </c>
      <c r="U54" s="173">
        <v>0</v>
      </c>
      <c r="W54" s="191">
        <f t="shared" si="1"/>
        <v>3</v>
      </c>
      <c r="AG54" s="202"/>
      <c r="AH54" s="203"/>
    </row>
    <row r="55" spans="1:34" x14ac:dyDescent="0.45">
      <c r="A55" s="101">
        <f t="shared" si="0"/>
        <v>3</v>
      </c>
      <c r="B55" s="102">
        <f t="shared" si="2"/>
        <v>52</v>
      </c>
      <c r="C55" s="124">
        <f>IF((+相談会集計!B55=0)," ",+相談会集計!B55)</f>
        <v>44545</v>
      </c>
      <c r="D55" s="125" t="str">
        <f>相談会集計!C55</f>
        <v>北地区</v>
      </c>
      <c r="E55" s="126" t="str">
        <f>IF(相談会集計!D55=0," ",相談会集計!D55)</f>
        <v>D</v>
      </c>
      <c r="F55" s="127">
        <v>1</v>
      </c>
      <c r="G55" s="128">
        <v>2</v>
      </c>
      <c r="H55" s="129">
        <v>0</v>
      </c>
      <c r="I55" s="172">
        <v>0</v>
      </c>
      <c r="J55" s="172">
        <v>3</v>
      </c>
      <c r="K55" s="172">
        <v>0</v>
      </c>
      <c r="L55" s="173">
        <v>0</v>
      </c>
      <c r="M55" s="127">
        <v>1</v>
      </c>
      <c r="N55" s="128">
        <v>2</v>
      </c>
      <c r="O55" s="129">
        <v>0</v>
      </c>
      <c r="P55" s="172">
        <v>0</v>
      </c>
      <c r="Q55" s="172">
        <v>2</v>
      </c>
      <c r="R55" s="172">
        <v>0</v>
      </c>
      <c r="S55" s="172">
        <v>1</v>
      </c>
      <c r="T55" s="128">
        <v>0</v>
      </c>
      <c r="U55" s="173">
        <v>0</v>
      </c>
      <c r="W55" s="191">
        <f t="shared" si="1"/>
        <v>3</v>
      </c>
      <c r="AG55" s="202"/>
      <c r="AH55" s="203"/>
    </row>
    <row r="56" spans="1:34" x14ac:dyDescent="0.45">
      <c r="A56" s="101">
        <f t="shared" si="0"/>
        <v>4</v>
      </c>
      <c r="B56" s="102">
        <f t="shared" si="2"/>
        <v>53</v>
      </c>
      <c r="C56" s="124">
        <f>IF((+相談会集計!B56=0)," ",+相談会集計!B56)</f>
        <v>44549</v>
      </c>
      <c r="D56" s="125" t="str">
        <f>相談会集計!C56</f>
        <v>東地区</v>
      </c>
      <c r="E56" s="126" t="str">
        <f>IF(相談会集計!D56=0," ",相談会集計!D56)</f>
        <v>A</v>
      </c>
      <c r="F56" s="127">
        <v>1</v>
      </c>
      <c r="G56" s="128">
        <v>3</v>
      </c>
      <c r="H56" s="129">
        <v>1</v>
      </c>
      <c r="I56" s="172">
        <v>0</v>
      </c>
      <c r="J56" s="172">
        <v>0</v>
      </c>
      <c r="K56" s="172">
        <v>3</v>
      </c>
      <c r="L56" s="173">
        <v>0</v>
      </c>
      <c r="M56" s="127">
        <v>1</v>
      </c>
      <c r="N56" s="128">
        <v>3</v>
      </c>
      <c r="O56" s="129">
        <v>0</v>
      </c>
      <c r="P56" s="172">
        <v>0</v>
      </c>
      <c r="Q56" s="172">
        <v>0</v>
      </c>
      <c r="R56" s="172">
        <v>1</v>
      </c>
      <c r="S56" s="172">
        <v>3</v>
      </c>
      <c r="T56" s="128">
        <v>0</v>
      </c>
      <c r="U56" s="173">
        <v>0</v>
      </c>
      <c r="W56" s="191">
        <f t="shared" si="1"/>
        <v>4</v>
      </c>
      <c r="AG56" s="202"/>
      <c r="AH56" s="203"/>
    </row>
    <row r="57" spans="1:34" x14ac:dyDescent="0.45">
      <c r="A57" s="101">
        <f t="shared" si="0"/>
        <v>1</v>
      </c>
      <c r="B57" s="102">
        <f t="shared" si="2"/>
        <v>54</v>
      </c>
      <c r="C57" s="133">
        <f>IF((+相談会集計!B57=0)," ",+相談会集計!B57)</f>
        <v>44551</v>
      </c>
      <c r="D57" s="134" t="str">
        <f>相談会集計!C57</f>
        <v>公民館</v>
      </c>
      <c r="E57" s="135" t="str">
        <f>IF(相談会集計!D57=0," ",相談会集計!D57)</f>
        <v>C</v>
      </c>
      <c r="F57" s="157">
        <v>0</v>
      </c>
      <c r="G57" s="158">
        <v>1</v>
      </c>
      <c r="H57" s="159">
        <v>0</v>
      </c>
      <c r="I57" s="182">
        <v>0</v>
      </c>
      <c r="J57" s="182">
        <v>0</v>
      </c>
      <c r="K57" s="182">
        <v>1</v>
      </c>
      <c r="L57" s="183">
        <v>0</v>
      </c>
      <c r="M57" s="157">
        <v>0</v>
      </c>
      <c r="N57" s="158">
        <v>1</v>
      </c>
      <c r="O57" s="159">
        <v>0</v>
      </c>
      <c r="P57" s="182">
        <v>0</v>
      </c>
      <c r="Q57" s="182">
        <v>0</v>
      </c>
      <c r="R57" s="182">
        <v>0</v>
      </c>
      <c r="S57" s="182">
        <v>1</v>
      </c>
      <c r="T57" s="158">
        <v>0</v>
      </c>
      <c r="U57" s="183">
        <v>0</v>
      </c>
      <c r="W57" s="191">
        <f t="shared" si="1"/>
        <v>1</v>
      </c>
      <c r="AG57" s="202"/>
      <c r="AH57" s="203"/>
    </row>
    <row r="58" spans="1:34" x14ac:dyDescent="0.45">
      <c r="A58" s="101">
        <f t="shared" si="0"/>
        <v>0</v>
      </c>
      <c r="B58" s="102">
        <f t="shared" si="2"/>
        <v>55</v>
      </c>
      <c r="C58" s="118">
        <f>IF((+相談会集計!B58=0)," ",+相談会集計!B58)</f>
        <v>44567</v>
      </c>
      <c r="D58" s="119" t="str">
        <f>相談会集計!C58</f>
        <v>北地区</v>
      </c>
      <c r="E58" s="120" t="str">
        <f>IF(相談会集計!D58=0," ",相談会集計!D58)</f>
        <v>D</v>
      </c>
      <c r="F58" s="149">
        <v>0</v>
      </c>
      <c r="G58" s="150">
        <v>0</v>
      </c>
      <c r="H58" s="160">
        <v>0</v>
      </c>
      <c r="I58" s="184">
        <v>0</v>
      </c>
      <c r="J58" s="184">
        <v>0</v>
      </c>
      <c r="K58" s="184">
        <v>0</v>
      </c>
      <c r="L58" s="185">
        <v>0</v>
      </c>
      <c r="M58" s="149">
        <v>0</v>
      </c>
      <c r="N58" s="150">
        <v>0</v>
      </c>
      <c r="O58" s="160">
        <v>0</v>
      </c>
      <c r="P58" s="184">
        <v>0</v>
      </c>
      <c r="Q58" s="184">
        <v>0</v>
      </c>
      <c r="R58" s="184">
        <v>0</v>
      </c>
      <c r="S58" s="184">
        <v>0</v>
      </c>
      <c r="T58" s="150">
        <v>0</v>
      </c>
      <c r="U58" s="185">
        <v>0</v>
      </c>
      <c r="V58" s="200"/>
      <c r="W58" s="191">
        <f t="shared" si="1"/>
        <v>0</v>
      </c>
      <c r="AG58" s="202"/>
      <c r="AH58" s="203"/>
    </row>
    <row r="59" spans="1:34" x14ac:dyDescent="0.45">
      <c r="A59" s="101">
        <f t="shared" si="0"/>
        <v>2</v>
      </c>
      <c r="B59" s="102">
        <f t="shared" si="2"/>
        <v>56</v>
      </c>
      <c r="C59" s="124">
        <f>IF((+相談会集計!B59=0)," ",+相談会集計!B59)</f>
        <v>44570</v>
      </c>
      <c r="D59" s="125" t="str">
        <f>相談会集計!C59</f>
        <v>東地区</v>
      </c>
      <c r="E59" s="126" t="str">
        <f>IF(相談会集計!D59=0," ",相談会集計!D59)</f>
        <v>A</v>
      </c>
      <c r="F59" s="161">
        <v>0</v>
      </c>
      <c r="G59" s="162">
        <v>2</v>
      </c>
      <c r="H59" s="163">
        <v>1</v>
      </c>
      <c r="I59" s="186">
        <v>0</v>
      </c>
      <c r="J59" s="186">
        <v>0</v>
      </c>
      <c r="K59" s="186">
        <v>1</v>
      </c>
      <c r="L59" s="187">
        <v>0</v>
      </c>
      <c r="M59" s="161">
        <v>1</v>
      </c>
      <c r="N59" s="162">
        <v>1</v>
      </c>
      <c r="O59" s="163">
        <v>0</v>
      </c>
      <c r="P59" s="186">
        <v>0</v>
      </c>
      <c r="Q59" s="186">
        <v>0</v>
      </c>
      <c r="R59" s="186">
        <v>0</v>
      </c>
      <c r="S59" s="186">
        <v>2</v>
      </c>
      <c r="T59" s="162">
        <v>0</v>
      </c>
      <c r="U59" s="187">
        <v>0</v>
      </c>
      <c r="W59" s="191">
        <f t="shared" si="1"/>
        <v>2</v>
      </c>
      <c r="AG59" s="202"/>
      <c r="AH59" s="203"/>
    </row>
    <row r="60" spans="1:34" x14ac:dyDescent="0.45">
      <c r="A60" s="101">
        <f t="shared" si="0"/>
        <v>3</v>
      </c>
      <c r="B60" s="102">
        <f t="shared" si="2"/>
        <v>57</v>
      </c>
      <c r="C60" s="124">
        <f>IF((+相談会集計!B60=0)," ",+相談会集計!B60)</f>
        <v>44575</v>
      </c>
      <c r="D60" s="125" t="str">
        <f>相談会集計!C60</f>
        <v>公民館</v>
      </c>
      <c r="E60" s="126" t="str">
        <f>IF(相談会集計!D60=0," ",相談会集計!D60)</f>
        <v>C</v>
      </c>
      <c r="F60" s="161">
        <v>2</v>
      </c>
      <c r="G60" s="162">
        <v>1</v>
      </c>
      <c r="H60" s="163">
        <v>0</v>
      </c>
      <c r="I60" s="186">
        <v>0</v>
      </c>
      <c r="J60" s="186">
        <v>0</v>
      </c>
      <c r="K60" s="186">
        <v>3</v>
      </c>
      <c r="L60" s="187">
        <v>0</v>
      </c>
      <c r="M60" s="161">
        <v>0</v>
      </c>
      <c r="N60" s="162">
        <v>3</v>
      </c>
      <c r="O60" s="163">
        <v>0</v>
      </c>
      <c r="P60" s="186">
        <v>0</v>
      </c>
      <c r="Q60" s="186">
        <v>0</v>
      </c>
      <c r="R60" s="186">
        <v>0</v>
      </c>
      <c r="S60" s="186">
        <v>3</v>
      </c>
      <c r="T60" s="162">
        <v>0</v>
      </c>
      <c r="U60" s="187">
        <v>0</v>
      </c>
      <c r="W60" s="191">
        <f t="shared" si="1"/>
        <v>3</v>
      </c>
      <c r="AG60" s="202"/>
      <c r="AH60" s="203"/>
    </row>
    <row r="61" spans="1:34" x14ac:dyDescent="0.45">
      <c r="A61" s="101">
        <f t="shared" si="0"/>
        <v>4</v>
      </c>
      <c r="B61" s="102">
        <f t="shared" si="2"/>
        <v>58</v>
      </c>
      <c r="C61" s="124">
        <f>IF((+相談会集計!B61=0)," ",+相談会集計!B61)</f>
        <v>44577</v>
      </c>
      <c r="D61" s="125" t="str">
        <f>相談会集計!C61</f>
        <v>東地区</v>
      </c>
      <c r="E61" s="126" t="str">
        <f>IF(相談会集計!D61=0," ",相談会集計!D61)</f>
        <v>A</v>
      </c>
      <c r="F61" s="161">
        <v>0</v>
      </c>
      <c r="G61" s="162">
        <v>4</v>
      </c>
      <c r="H61" s="163">
        <v>1</v>
      </c>
      <c r="I61" s="186">
        <v>0</v>
      </c>
      <c r="J61" s="186">
        <v>2</v>
      </c>
      <c r="K61" s="186">
        <v>1</v>
      </c>
      <c r="L61" s="187">
        <v>0</v>
      </c>
      <c r="M61" s="161">
        <v>2</v>
      </c>
      <c r="N61" s="162">
        <v>2</v>
      </c>
      <c r="O61" s="163">
        <v>0</v>
      </c>
      <c r="P61" s="186">
        <v>0</v>
      </c>
      <c r="Q61" s="186">
        <v>1</v>
      </c>
      <c r="R61" s="186">
        <v>0</v>
      </c>
      <c r="S61" s="186">
        <v>3</v>
      </c>
      <c r="T61" s="162">
        <v>0</v>
      </c>
      <c r="U61" s="187">
        <v>0</v>
      </c>
      <c r="W61" s="191">
        <f t="shared" si="1"/>
        <v>4</v>
      </c>
      <c r="AG61" s="202"/>
      <c r="AH61" s="203"/>
    </row>
    <row r="62" spans="1:34" x14ac:dyDescent="0.45">
      <c r="A62" s="101">
        <f t="shared" si="0"/>
        <v>4</v>
      </c>
      <c r="B62" s="102">
        <f t="shared" si="2"/>
        <v>59</v>
      </c>
      <c r="C62" s="124">
        <f>IF((+相談会集計!B62=0)," ",+相談会集計!B62)</f>
        <v>44580</v>
      </c>
      <c r="D62" s="125" t="str">
        <f>相談会集計!C62</f>
        <v>北地区</v>
      </c>
      <c r="E62" s="126" t="str">
        <f>IF(相談会集計!D62=0," ",相談会集計!D62)</f>
        <v>D</v>
      </c>
      <c r="F62" s="161">
        <v>3</v>
      </c>
      <c r="G62" s="162">
        <v>1</v>
      </c>
      <c r="H62" s="163">
        <v>0</v>
      </c>
      <c r="I62" s="186">
        <v>0</v>
      </c>
      <c r="J62" s="186">
        <v>3</v>
      </c>
      <c r="K62" s="186">
        <v>1</v>
      </c>
      <c r="L62" s="187">
        <v>0</v>
      </c>
      <c r="M62" s="161">
        <v>1</v>
      </c>
      <c r="N62" s="162">
        <v>3</v>
      </c>
      <c r="O62" s="163">
        <v>0</v>
      </c>
      <c r="P62" s="186">
        <v>0</v>
      </c>
      <c r="Q62" s="186">
        <v>1</v>
      </c>
      <c r="R62" s="186">
        <v>0</v>
      </c>
      <c r="S62" s="186">
        <v>3</v>
      </c>
      <c r="T62" s="162">
        <v>0</v>
      </c>
      <c r="U62" s="187">
        <v>0</v>
      </c>
      <c r="W62" s="191">
        <f t="shared" si="1"/>
        <v>4</v>
      </c>
      <c r="AG62" s="202"/>
      <c r="AH62" s="203"/>
    </row>
    <row r="63" spans="1:34" x14ac:dyDescent="0.45">
      <c r="A63" s="101">
        <f t="shared" si="0"/>
        <v>2</v>
      </c>
      <c r="B63" s="102">
        <f t="shared" si="2"/>
        <v>60</v>
      </c>
      <c r="C63" s="133">
        <f>IF((+相談会集計!B63=0)," ",+相談会集計!B63)</f>
        <v>44586</v>
      </c>
      <c r="D63" s="134" t="str">
        <f>相談会集計!C63</f>
        <v>公民館</v>
      </c>
      <c r="E63" s="135" t="str">
        <f>IF(相談会集計!D63=0," ",相談会集計!D63)</f>
        <v>C</v>
      </c>
      <c r="F63" s="157">
        <v>1</v>
      </c>
      <c r="G63" s="158">
        <v>1</v>
      </c>
      <c r="H63" s="159">
        <v>0</v>
      </c>
      <c r="I63" s="182">
        <v>0</v>
      </c>
      <c r="J63" s="182">
        <v>0</v>
      </c>
      <c r="K63" s="182">
        <v>2</v>
      </c>
      <c r="L63" s="183">
        <v>0</v>
      </c>
      <c r="M63" s="157">
        <v>0</v>
      </c>
      <c r="N63" s="158">
        <v>2</v>
      </c>
      <c r="O63" s="159">
        <v>0</v>
      </c>
      <c r="P63" s="182">
        <v>0</v>
      </c>
      <c r="Q63" s="182">
        <v>0</v>
      </c>
      <c r="R63" s="182">
        <v>0</v>
      </c>
      <c r="S63" s="182">
        <v>2</v>
      </c>
      <c r="T63" s="158">
        <v>0</v>
      </c>
      <c r="U63" s="183">
        <v>0</v>
      </c>
      <c r="W63" s="191">
        <f t="shared" si="1"/>
        <v>2</v>
      </c>
      <c r="AG63" s="202"/>
      <c r="AH63" s="203"/>
    </row>
    <row r="64" spans="1:34" x14ac:dyDescent="0.45">
      <c r="A64" s="101">
        <f t="shared" si="0"/>
        <v>3</v>
      </c>
      <c r="B64" s="102">
        <f t="shared" si="2"/>
        <v>61</v>
      </c>
      <c r="C64" s="118">
        <f>IF((+相談会集計!B64=0)," ",+相談会集計!B64)</f>
        <v>44595</v>
      </c>
      <c r="D64" s="119" t="str">
        <f>相談会集計!C64</f>
        <v>北地区</v>
      </c>
      <c r="E64" s="120" t="str">
        <f>IF(相談会集計!D64=0," ",相談会集計!D64)</f>
        <v>D</v>
      </c>
      <c r="F64" s="149">
        <v>2</v>
      </c>
      <c r="G64" s="150">
        <v>1</v>
      </c>
      <c r="H64" s="160">
        <v>0</v>
      </c>
      <c r="I64" s="184">
        <v>0</v>
      </c>
      <c r="J64" s="184">
        <v>2</v>
      </c>
      <c r="K64" s="184">
        <v>1</v>
      </c>
      <c r="L64" s="185">
        <v>0</v>
      </c>
      <c r="M64" s="149">
        <v>1</v>
      </c>
      <c r="N64" s="150">
        <v>2</v>
      </c>
      <c r="O64" s="160">
        <v>0</v>
      </c>
      <c r="P64" s="184">
        <v>0</v>
      </c>
      <c r="Q64" s="184">
        <v>1</v>
      </c>
      <c r="R64" s="184">
        <v>0</v>
      </c>
      <c r="S64" s="184">
        <v>2</v>
      </c>
      <c r="T64" s="150">
        <v>0</v>
      </c>
      <c r="U64" s="185">
        <v>0</v>
      </c>
      <c r="W64" s="191">
        <f t="shared" si="1"/>
        <v>3</v>
      </c>
      <c r="AG64" s="202"/>
      <c r="AH64" s="203"/>
    </row>
    <row r="65" spans="1:52" x14ac:dyDescent="0.45">
      <c r="A65" s="101">
        <f t="shared" si="0"/>
        <v>0</v>
      </c>
      <c r="B65" s="102">
        <f t="shared" si="2"/>
        <v>62</v>
      </c>
      <c r="C65" s="124">
        <f>IF((+相談会集計!B65=0)," ",+相談会集計!B65)</f>
        <v>44596</v>
      </c>
      <c r="D65" s="139" t="str">
        <f>相談会集計!C65</f>
        <v>公民館</v>
      </c>
      <c r="E65" s="140" t="str">
        <f>IF(相談会集計!D65=0," ",相談会集計!D65)</f>
        <v>C</v>
      </c>
      <c r="F65" s="161"/>
      <c r="G65" s="162"/>
      <c r="H65" s="163"/>
      <c r="I65" s="186"/>
      <c r="J65" s="186"/>
      <c r="K65" s="186"/>
      <c r="L65" s="187"/>
      <c r="M65" s="161"/>
      <c r="N65" s="162"/>
      <c r="O65" s="163"/>
      <c r="P65" s="186"/>
      <c r="Q65" s="186"/>
      <c r="R65" s="186"/>
      <c r="S65" s="186"/>
      <c r="T65" s="162"/>
      <c r="U65" s="187"/>
      <c r="W65" s="191">
        <f t="shared" si="1"/>
        <v>0</v>
      </c>
      <c r="AG65" s="202"/>
      <c r="AH65" s="203"/>
    </row>
    <row r="66" spans="1:52" x14ac:dyDescent="0.45">
      <c r="A66" s="101">
        <f t="shared" si="0"/>
        <v>3</v>
      </c>
      <c r="B66" s="102">
        <f t="shared" si="2"/>
        <v>63</v>
      </c>
      <c r="C66" s="124">
        <f>IF((+相談会集計!B66=0)," ",+相談会集計!B66)</f>
        <v>44598</v>
      </c>
      <c r="D66" s="125" t="str">
        <f>相談会集計!C66</f>
        <v>東地区</v>
      </c>
      <c r="E66" s="126" t="str">
        <f>IF(相談会集計!D66=0," ",相談会集計!D66)</f>
        <v>A</v>
      </c>
      <c r="F66" s="161">
        <v>0</v>
      </c>
      <c r="G66" s="162">
        <v>3</v>
      </c>
      <c r="H66" s="163">
        <v>0</v>
      </c>
      <c r="I66" s="186">
        <v>0</v>
      </c>
      <c r="J66" s="186">
        <v>1</v>
      </c>
      <c r="K66" s="186">
        <v>2</v>
      </c>
      <c r="L66" s="187">
        <v>0</v>
      </c>
      <c r="M66" s="161">
        <v>0</v>
      </c>
      <c r="N66" s="162">
        <v>3</v>
      </c>
      <c r="O66" s="163">
        <v>0</v>
      </c>
      <c r="P66" s="186">
        <v>0</v>
      </c>
      <c r="Q66" s="186">
        <v>1</v>
      </c>
      <c r="R66" s="186">
        <v>0</v>
      </c>
      <c r="S66" s="186">
        <v>2</v>
      </c>
      <c r="T66" s="162">
        <v>0</v>
      </c>
      <c r="U66" s="187">
        <v>0</v>
      </c>
      <c r="W66" s="191">
        <f t="shared" si="1"/>
        <v>3</v>
      </c>
      <c r="AG66" s="202"/>
      <c r="AH66" s="203"/>
    </row>
    <row r="67" spans="1:52" x14ac:dyDescent="0.45">
      <c r="A67" s="101">
        <f t="shared" si="0"/>
        <v>4</v>
      </c>
      <c r="B67" s="102">
        <f t="shared" si="2"/>
        <v>64</v>
      </c>
      <c r="C67" s="124">
        <f>IF((+相談会集計!B67=0)," ",+相談会集計!B67)</f>
        <v>44608</v>
      </c>
      <c r="D67" s="125" t="str">
        <f>相談会集計!C67</f>
        <v>北地区</v>
      </c>
      <c r="E67" s="126" t="str">
        <f>IF(相談会集計!D67=0," ",相談会集計!D67)</f>
        <v>D</v>
      </c>
      <c r="F67" s="161">
        <v>2</v>
      </c>
      <c r="G67" s="162">
        <v>2</v>
      </c>
      <c r="H67" s="163">
        <v>0</v>
      </c>
      <c r="I67" s="186">
        <v>0</v>
      </c>
      <c r="J67" s="186">
        <v>2</v>
      </c>
      <c r="K67" s="186">
        <v>1</v>
      </c>
      <c r="L67" s="187">
        <v>1</v>
      </c>
      <c r="M67" s="161">
        <v>2</v>
      </c>
      <c r="N67" s="162">
        <v>2</v>
      </c>
      <c r="O67" s="163">
        <v>0</v>
      </c>
      <c r="P67" s="186">
        <v>0</v>
      </c>
      <c r="Q67" s="186">
        <v>2</v>
      </c>
      <c r="R67" s="186">
        <v>0</v>
      </c>
      <c r="S67" s="186">
        <v>2</v>
      </c>
      <c r="T67" s="162">
        <v>0</v>
      </c>
      <c r="U67" s="187">
        <v>0</v>
      </c>
      <c r="W67" s="191">
        <f t="shared" si="1"/>
        <v>4</v>
      </c>
      <c r="AG67" s="202"/>
      <c r="AH67" s="203"/>
    </row>
    <row r="68" spans="1:52" x14ac:dyDescent="0.45">
      <c r="A68" s="101">
        <f t="shared" ref="A68:A75" si="3">F68+G68</f>
        <v>1</v>
      </c>
      <c r="B68" s="102">
        <f t="shared" si="2"/>
        <v>65</v>
      </c>
      <c r="C68" s="124">
        <f>IF((+相談会集計!B68=0)," ",+相談会集計!B68)</f>
        <v>44612</v>
      </c>
      <c r="D68" s="125" t="str">
        <f>相談会集計!C68</f>
        <v>東地区</v>
      </c>
      <c r="E68" s="126" t="str">
        <f>IF(相談会集計!D68=0," ",相談会集計!D68)</f>
        <v>A</v>
      </c>
      <c r="F68" s="161">
        <v>0</v>
      </c>
      <c r="G68" s="162">
        <v>1</v>
      </c>
      <c r="H68" s="163">
        <v>0</v>
      </c>
      <c r="I68" s="186">
        <v>0</v>
      </c>
      <c r="J68" s="186">
        <v>0</v>
      </c>
      <c r="K68" s="186">
        <v>1</v>
      </c>
      <c r="L68" s="187">
        <v>0</v>
      </c>
      <c r="M68" s="161">
        <v>0</v>
      </c>
      <c r="N68" s="162">
        <v>1</v>
      </c>
      <c r="O68" s="163">
        <v>0</v>
      </c>
      <c r="P68" s="186">
        <v>0</v>
      </c>
      <c r="Q68" s="186">
        <v>0</v>
      </c>
      <c r="R68" s="186">
        <v>0</v>
      </c>
      <c r="S68" s="186">
        <v>1</v>
      </c>
      <c r="T68" s="162">
        <v>0</v>
      </c>
      <c r="U68" s="187">
        <v>0</v>
      </c>
      <c r="W68" s="191">
        <f t="shared" ref="W68:W75" si="4">+F68+G68</f>
        <v>1</v>
      </c>
      <c r="AG68" s="202"/>
      <c r="AH68" s="203"/>
    </row>
    <row r="69" spans="1:52" x14ac:dyDescent="0.45">
      <c r="A69" s="101">
        <f t="shared" si="3"/>
        <v>0</v>
      </c>
      <c r="B69" s="102">
        <f t="shared" ref="B69:B75" si="5">+B68+1</f>
        <v>66</v>
      </c>
      <c r="C69" s="133">
        <f>IF((+相談会集計!B69=0)," ",+相談会集計!B69)</f>
        <v>44614</v>
      </c>
      <c r="D69" s="142" t="str">
        <f>相談会集計!C69</f>
        <v>公民館</v>
      </c>
      <c r="E69" s="143" t="str">
        <f>IF(相談会集計!D69=0," ",相談会集計!D69)</f>
        <v>C</v>
      </c>
      <c r="F69" s="157"/>
      <c r="G69" s="158"/>
      <c r="H69" s="159"/>
      <c r="I69" s="182"/>
      <c r="J69" s="182"/>
      <c r="K69" s="182"/>
      <c r="L69" s="183"/>
      <c r="M69" s="157"/>
      <c r="N69" s="158"/>
      <c r="O69" s="159"/>
      <c r="P69" s="182"/>
      <c r="Q69" s="182"/>
      <c r="R69" s="182"/>
      <c r="S69" s="182"/>
      <c r="T69" s="158"/>
      <c r="U69" s="183"/>
      <c r="W69" s="191">
        <f t="shared" si="4"/>
        <v>0</v>
      </c>
      <c r="AG69" s="202"/>
      <c r="AH69" s="203"/>
    </row>
    <row r="70" spans="1:52" x14ac:dyDescent="0.45">
      <c r="A70" s="101">
        <f t="shared" si="3"/>
        <v>5</v>
      </c>
      <c r="B70" s="102">
        <f t="shared" si="5"/>
        <v>67</v>
      </c>
      <c r="C70" s="118">
        <f>IF((+相談会集計!B70=0)," ",+相談会集計!B70)</f>
        <v>44623</v>
      </c>
      <c r="D70" s="119" t="str">
        <f>相談会集計!C70</f>
        <v>北地区</v>
      </c>
      <c r="E70" s="120" t="str">
        <f>IF(相談会集計!D70=0," ",相談会集計!D70)</f>
        <v>D</v>
      </c>
      <c r="F70" s="149">
        <v>3</v>
      </c>
      <c r="G70" s="150">
        <v>2</v>
      </c>
      <c r="H70" s="160">
        <v>0</v>
      </c>
      <c r="I70" s="184">
        <v>0</v>
      </c>
      <c r="J70" s="184">
        <v>3</v>
      </c>
      <c r="K70" s="184">
        <v>1</v>
      </c>
      <c r="L70" s="185">
        <v>1</v>
      </c>
      <c r="M70" s="149">
        <v>2</v>
      </c>
      <c r="N70" s="150">
        <v>3</v>
      </c>
      <c r="O70" s="160">
        <v>0</v>
      </c>
      <c r="P70" s="184">
        <v>0</v>
      </c>
      <c r="Q70" s="184">
        <v>2</v>
      </c>
      <c r="R70" s="184">
        <v>0</v>
      </c>
      <c r="S70" s="184">
        <v>3</v>
      </c>
      <c r="T70" s="150">
        <v>0</v>
      </c>
      <c r="U70" s="185">
        <v>0</v>
      </c>
      <c r="W70" s="191">
        <f t="shared" si="4"/>
        <v>5</v>
      </c>
      <c r="AG70" s="202"/>
      <c r="AH70" s="203"/>
    </row>
    <row r="71" spans="1:52" x14ac:dyDescent="0.45">
      <c r="A71" s="101">
        <f t="shared" si="3"/>
        <v>4</v>
      </c>
      <c r="B71" s="102">
        <f t="shared" si="5"/>
        <v>68</v>
      </c>
      <c r="C71" s="124">
        <f>IF((+相談会集計!B71=0)," ",+相談会集計!B71)</f>
        <v>44626</v>
      </c>
      <c r="D71" s="125" t="str">
        <f>相談会集計!C71</f>
        <v>東地区</v>
      </c>
      <c r="E71" s="126" t="str">
        <f>IF(相談会集計!D71=0," ",相談会集計!D71)</f>
        <v>A</v>
      </c>
      <c r="F71" s="161">
        <v>0</v>
      </c>
      <c r="G71" s="162">
        <v>4</v>
      </c>
      <c r="H71" s="163">
        <v>1</v>
      </c>
      <c r="I71" s="186">
        <v>0</v>
      </c>
      <c r="J71" s="186">
        <v>2</v>
      </c>
      <c r="K71" s="186">
        <v>1</v>
      </c>
      <c r="L71" s="187">
        <v>0</v>
      </c>
      <c r="M71" s="161">
        <v>1</v>
      </c>
      <c r="N71" s="162">
        <v>3</v>
      </c>
      <c r="O71" s="163">
        <v>0</v>
      </c>
      <c r="P71" s="186">
        <v>0</v>
      </c>
      <c r="Q71" s="186">
        <v>1</v>
      </c>
      <c r="R71" s="186">
        <v>0</v>
      </c>
      <c r="S71" s="186">
        <v>3</v>
      </c>
      <c r="T71" s="162">
        <v>0</v>
      </c>
      <c r="U71" s="187">
        <v>0</v>
      </c>
      <c r="W71" s="292">
        <f t="shared" si="4"/>
        <v>4</v>
      </c>
      <c r="AG71" s="202"/>
      <c r="AH71" s="203"/>
    </row>
    <row r="72" spans="1:52" x14ac:dyDescent="0.45">
      <c r="A72" s="101">
        <f t="shared" si="3"/>
        <v>1</v>
      </c>
      <c r="B72" s="102">
        <f t="shared" si="5"/>
        <v>69</v>
      </c>
      <c r="C72" s="124">
        <f>IF((+相談会集計!B72=0)," ",+相談会集計!B72)</f>
        <v>44631</v>
      </c>
      <c r="D72" s="125" t="str">
        <f>相談会集計!C72</f>
        <v>公民館</v>
      </c>
      <c r="E72" s="126" t="str">
        <f>IF(相談会集計!D72=0," ",相談会集計!D72)</f>
        <v>C</v>
      </c>
      <c r="F72" s="161">
        <v>0</v>
      </c>
      <c r="G72" s="162">
        <v>1</v>
      </c>
      <c r="H72" s="163">
        <v>0</v>
      </c>
      <c r="I72" s="186">
        <v>0</v>
      </c>
      <c r="J72" s="186">
        <v>0</v>
      </c>
      <c r="K72" s="186">
        <v>1</v>
      </c>
      <c r="L72" s="187">
        <v>0</v>
      </c>
      <c r="M72" s="161">
        <v>0</v>
      </c>
      <c r="N72" s="162">
        <v>1</v>
      </c>
      <c r="O72" s="163">
        <v>0</v>
      </c>
      <c r="P72" s="186">
        <v>0</v>
      </c>
      <c r="Q72" s="186">
        <v>0</v>
      </c>
      <c r="R72" s="186">
        <v>0</v>
      </c>
      <c r="S72" s="186">
        <v>1</v>
      </c>
      <c r="T72" s="162">
        <v>0</v>
      </c>
      <c r="U72" s="187">
        <v>0</v>
      </c>
      <c r="W72" s="292">
        <f t="shared" si="4"/>
        <v>1</v>
      </c>
      <c r="AG72" s="202"/>
      <c r="AH72" s="203"/>
    </row>
    <row r="73" spans="1:52" x14ac:dyDescent="0.45">
      <c r="A73" s="101">
        <f t="shared" si="3"/>
        <v>5</v>
      </c>
      <c r="B73" s="102">
        <f t="shared" si="5"/>
        <v>70</v>
      </c>
      <c r="C73" s="124">
        <f>IF((+相談会集計!B73=0)," ",+相談会集計!B73)</f>
        <v>44636</v>
      </c>
      <c r="D73" s="125" t="str">
        <f>相談会集計!C73</f>
        <v>北地区</v>
      </c>
      <c r="E73" s="126" t="str">
        <f>IF(相談会集計!D73=0," ",相談会集計!D73)</f>
        <v>D</v>
      </c>
      <c r="F73" s="161">
        <v>3</v>
      </c>
      <c r="G73" s="162">
        <v>2</v>
      </c>
      <c r="H73" s="163">
        <v>0</v>
      </c>
      <c r="I73" s="186">
        <v>0</v>
      </c>
      <c r="J73" s="186">
        <v>2</v>
      </c>
      <c r="K73" s="186">
        <v>1</v>
      </c>
      <c r="L73" s="187">
        <v>1</v>
      </c>
      <c r="M73" s="161">
        <v>0</v>
      </c>
      <c r="N73" s="162">
        <v>4</v>
      </c>
      <c r="O73" s="163">
        <v>0</v>
      </c>
      <c r="P73" s="186">
        <v>0</v>
      </c>
      <c r="Q73" s="186">
        <v>0</v>
      </c>
      <c r="R73" s="186">
        <v>0</v>
      </c>
      <c r="S73" s="186">
        <v>4</v>
      </c>
      <c r="T73" s="162">
        <v>0</v>
      </c>
      <c r="U73" s="187">
        <v>0</v>
      </c>
      <c r="W73" s="292">
        <f t="shared" si="4"/>
        <v>5</v>
      </c>
      <c r="AG73" s="202"/>
      <c r="AH73" s="203"/>
    </row>
    <row r="74" spans="1:52" x14ac:dyDescent="0.45">
      <c r="A74" s="101">
        <f t="shared" si="3"/>
        <v>1</v>
      </c>
      <c r="B74" s="102">
        <f t="shared" si="5"/>
        <v>71</v>
      </c>
      <c r="C74" s="124">
        <f>IF((+相談会集計!B74=0)," ",+相談会集計!B74)</f>
        <v>44640</v>
      </c>
      <c r="D74" s="125" t="str">
        <f>相談会集計!C74</f>
        <v>東地区</v>
      </c>
      <c r="E74" s="126" t="str">
        <f>IF(相談会集計!D74=0," ",相談会集計!D74)</f>
        <v>A</v>
      </c>
      <c r="F74" s="161">
        <v>0</v>
      </c>
      <c r="G74" s="162">
        <v>1</v>
      </c>
      <c r="H74" s="163">
        <v>0</v>
      </c>
      <c r="I74" s="186">
        <v>0</v>
      </c>
      <c r="J74" s="186">
        <v>0</v>
      </c>
      <c r="K74" s="186">
        <v>1</v>
      </c>
      <c r="L74" s="187">
        <v>0</v>
      </c>
      <c r="M74" s="161">
        <v>0</v>
      </c>
      <c r="N74" s="162">
        <v>1</v>
      </c>
      <c r="O74" s="163">
        <v>0</v>
      </c>
      <c r="P74" s="186">
        <v>0</v>
      </c>
      <c r="Q74" s="186">
        <v>0</v>
      </c>
      <c r="R74" s="186">
        <v>0</v>
      </c>
      <c r="S74" s="186">
        <v>1</v>
      </c>
      <c r="T74" s="162">
        <v>0</v>
      </c>
      <c r="U74" s="187">
        <v>0</v>
      </c>
      <c r="W74" s="292">
        <f t="shared" si="4"/>
        <v>1</v>
      </c>
      <c r="AG74" s="202"/>
      <c r="AH74" s="203"/>
    </row>
    <row r="75" spans="1:52" ht="18.600000000000001" thickBot="1" x14ac:dyDescent="0.5">
      <c r="A75" s="101">
        <f t="shared" si="3"/>
        <v>2</v>
      </c>
      <c r="B75" s="102">
        <f t="shared" si="5"/>
        <v>72</v>
      </c>
      <c r="C75" s="133">
        <f>IF((+相談会集計!B75=0)," ",+相談会集計!B75)</f>
        <v>44642</v>
      </c>
      <c r="D75" s="134" t="str">
        <f>相談会集計!C75</f>
        <v>公民館</v>
      </c>
      <c r="E75" s="135" t="str">
        <f>IF(相談会集計!D75=0," ",相談会集計!D75)</f>
        <v>C</v>
      </c>
      <c r="F75" s="136">
        <v>1</v>
      </c>
      <c r="G75" s="137">
        <v>1</v>
      </c>
      <c r="H75" s="138">
        <v>0</v>
      </c>
      <c r="I75" s="176">
        <v>0</v>
      </c>
      <c r="J75" s="176">
        <v>0</v>
      </c>
      <c r="K75" s="176">
        <v>2</v>
      </c>
      <c r="L75" s="177">
        <v>0</v>
      </c>
      <c r="M75" s="136">
        <v>0</v>
      </c>
      <c r="N75" s="137">
        <v>2</v>
      </c>
      <c r="O75" s="138">
        <v>0</v>
      </c>
      <c r="P75" s="176">
        <v>0</v>
      </c>
      <c r="Q75" s="176">
        <v>0</v>
      </c>
      <c r="R75" s="176">
        <v>0</v>
      </c>
      <c r="S75" s="176">
        <v>2</v>
      </c>
      <c r="T75" s="137">
        <v>0</v>
      </c>
      <c r="U75" s="177">
        <v>0</v>
      </c>
      <c r="W75" s="292">
        <f t="shared" si="4"/>
        <v>2</v>
      </c>
      <c r="AG75" s="202"/>
      <c r="AH75" s="203"/>
    </row>
    <row r="76" spans="1:52" s="99" customFormat="1" ht="19.2" thickTop="1" thickBot="1" x14ac:dyDescent="0.5">
      <c r="A76" s="107"/>
      <c r="B76" s="102"/>
      <c r="C76" s="515" t="str">
        <f>"開催回数："&amp;COUNTA(F4:F75)&amp;"回"</f>
        <v>開催回数：57回</v>
      </c>
      <c r="D76" s="516"/>
      <c r="E76" s="206"/>
      <c r="F76" s="207">
        <f t="shared" ref="F76:U76" si="6">SUM(F4:F75)</f>
        <v>70</v>
      </c>
      <c r="G76" s="208">
        <f t="shared" si="6"/>
        <v>83</v>
      </c>
      <c r="H76" s="207">
        <f t="shared" si="6"/>
        <v>6</v>
      </c>
      <c r="I76" s="255">
        <f t="shared" si="6"/>
        <v>4</v>
      </c>
      <c r="J76" s="255">
        <f t="shared" si="6"/>
        <v>53</v>
      </c>
      <c r="K76" s="255">
        <f t="shared" si="6"/>
        <v>81</v>
      </c>
      <c r="L76" s="208">
        <f t="shared" si="6"/>
        <v>8</v>
      </c>
      <c r="M76" s="207">
        <f t="shared" si="6"/>
        <v>19</v>
      </c>
      <c r="N76" s="256">
        <f t="shared" si="6"/>
        <v>130</v>
      </c>
      <c r="O76" s="257">
        <f t="shared" si="6"/>
        <v>1</v>
      </c>
      <c r="P76" s="255">
        <f t="shared" si="6"/>
        <v>3</v>
      </c>
      <c r="Q76" s="255">
        <f t="shared" si="6"/>
        <v>23</v>
      </c>
      <c r="R76" s="255">
        <f t="shared" si="6"/>
        <v>9</v>
      </c>
      <c r="S76" s="255">
        <f t="shared" si="6"/>
        <v>115</v>
      </c>
      <c r="T76" s="255">
        <f t="shared" si="6"/>
        <v>0</v>
      </c>
      <c r="U76" s="208">
        <f t="shared" si="6"/>
        <v>3</v>
      </c>
      <c r="V76" s="106"/>
      <c r="W76" s="107"/>
      <c r="X76" s="106"/>
      <c r="Y76" s="106"/>
      <c r="Z76" s="106"/>
      <c r="AA76" s="106"/>
      <c r="AB76" s="106"/>
      <c r="AC76" s="106"/>
      <c r="AD76" s="106"/>
      <c r="AE76" s="106"/>
      <c r="AF76" s="106"/>
      <c r="AG76" s="202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</row>
    <row r="77" spans="1:52" ht="18.600000000000001" thickBot="1" x14ac:dyDescent="0.5">
      <c r="F77" s="209">
        <f t="shared" ref="F77:L77" si="7">IFERROR(F76/$S$82," ")</f>
        <v>0.45751633986928103</v>
      </c>
      <c r="G77" s="210">
        <f t="shared" si="7"/>
        <v>0.54248366013071891</v>
      </c>
      <c r="H77" s="211">
        <f t="shared" si="7"/>
        <v>3.9215686274509803E-2</v>
      </c>
      <c r="I77" s="258">
        <f t="shared" si="7"/>
        <v>2.6143790849673203E-2</v>
      </c>
      <c r="J77" s="259">
        <f t="shared" si="7"/>
        <v>0.34640522875816993</v>
      </c>
      <c r="K77" s="260">
        <f t="shared" si="7"/>
        <v>0.52941176470588236</v>
      </c>
      <c r="L77" s="261">
        <f t="shared" si="7"/>
        <v>5.2287581699346407E-2</v>
      </c>
      <c r="M77" s="262">
        <f>IFERROR(M76/($M76+$N76)," ")</f>
        <v>0.12751677852348994</v>
      </c>
      <c r="N77" s="263">
        <f>IFERROR(N76/($M76+$N76)," ")</f>
        <v>0.87248322147651003</v>
      </c>
      <c r="O77" s="264">
        <f t="shared" ref="O77:U77" si="8">IFERROR(O76/SUM($O$76:$U$76)," ")</f>
        <v>6.4935064935064939E-3</v>
      </c>
      <c r="P77" s="265">
        <f t="shared" si="8"/>
        <v>1.948051948051948E-2</v>
      </c>
      <c r="Q77" s="265">
        <f t="shared" si="8"/>
        <v>0.14935064935064934</v>
      </c>
      <c r="R77" s="265">
        <f t="shared" si="8"/>
        <v>5.844155844155844E-2</v>
      </c>
      <c r="S77" s="265">
        <f t="shared" si="8"/>
        <v>0.74675324675324672</v>
      </c>
      <c r="T77" s="265">
        <f t="shared" si="8"/>
        <v>0</v>
      </c>
      <c r="U77" s="293">
        <f t="shared" si="8"/>
        <v>1.948051948051948E-2</v>
      </c>
    </row>
    <row r="78" spans="1:52" ht="13.2" customHeight="1" x14ac:dyDescent="0.45">
      <c r="C78" s="212"/>
      <c r="E78" s="106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294"/>
      <c r="T78" s="294"/>
      <c r="U78" s="99"/>
      <c r="V78" s="295"/>
      <c r="W78" s="296"/>
      <c r="X78" s="295"/>
      <c r="Y78" s="295"/>
      <c r="Z78" s="295"/>
      <c r="AA78" s="295"/>
      <c r="AB78" s="295"/>
      <c r="AC78" s="295"/>
      <c r="AD78" s="295"/>
      <c r="AE78" s="295"/>
      <c r="AF78" s="295"/>
      <c r="AG78" s="330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98"/>
      <c r="AU78" s="98"/>
      <c r="AV78" s="98"/>
      <c r="AW78" s="98"/>
      <c r="AX78" s="98"/>
      <c r="AY78" s="98"/>
      <c r="AZ78" s="98"/>
    </row>
    <row r="79" spans="1:52" s="99" customFormat="1" ht="20.399999999999999" customHeight="1" thickBot="1" x14ac:dyDescent="0.5">
      <c r="A79" s="107"/>
      <c r="B79" s="102"/>
      <c r="C79" s="100"/>
      <c r="D79" s="213" t="s">
        <v>73</v>
      </c>
      <c r="E79" s="214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74"/>
      <c r="T79" s="274"/>
      <c r="U79" s="239"/>
      <c r="V79" s="106"/>
      <c r="W79" s="107"/>
      <c r="X79" s="106"/>
      <c r="Y79" s="106"/>
      <c r="Z79" s="106"/>
      <c r="AA79" s="106"/>
      <c r="AB79" s="106"/>
      <c r="AC79" s="106"/>
      <c r="AD79" s="106"/>
      <c r="AE79" s="106"/>
      <c r="AF79" s="106"/>
      <c r="AG79" s="102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337"/>
      <c r="AU79" s="337"/>
      <c r="AV79" s="337"/>
      <c r="AW79" s="337"/>
      <c r="AX79" s="337"/>
      <c r="AY79" s="337"/>
      <c r="AZ79" s="337"/>
    </row>
    <row r="80" spans="1:52" s="100" customFormat="1" ht="20.399999999999999" customHeight="1" thickBot="1" x14ac:dyDescent="0.5">
      <c r="A80" s="216"/>
      <c r="B80" s="102"/>
      <c r="C80" s="104"/>
      <c r="D80" s="517" t="s">
        <v>74</v>
      </c>
      <c r="E80" s="518"/>
      <c r="F80" s="519"/>
      <c r="G80" s="520"/>
      <c r="H80" s="517" t="s">
        <v>75</v>
      </c>
      <c r="I80" s="519"/>
      <c r="J80" s="519"/>
      <c r="K80" s="520"/>
      <c r="L80" s="517" t="s">
        <v>76</v>
      </c>
      <c r="M80" s="519"/>
      <c r="N80" s="519"/>
      <c r="O80" s="520"/>
      <c r="P80" s="517" t="s">
        <v>77</v>
      </c>
      <c r="Q80" s="519"/>
      <c r="R80" s="519"/>
      <c r="S80" s="520"/>
      <c r="T80" s="99"/>
      <c r="U80" s="215"/>
      <c r="V80" s="106"/>
      <c r="W80" s="107"/>
      <c r="X80" s="106"/>
      <c r="Y80" s="106"/>
      <c r="Z80" s="106"/>
      <c r="AA80" s="106"/>
      <c r="AB80" s="106"/>
      <c r="AC80" s="106"/>
      <c r="AD80" s="106"/>
      <c r="AE80" s="106"/>
      <c r="AF80" s="106"/>
      <c r="AG80" s="102"/>
      <c r="AH80" s="331"/>
      <c r="AI80" s="331"/>
      <c r="AJ80" s="331"/>
      <c r="AK80" s="331"/>
      <c r="AL80" s="331"/>
      <c r="AM80" s="331"/>
      <c r="AN80" s="331"/>
      <c r="AO80" s="331"/>
      <c r="AP80" s="331"/>
      <c r="AQ80" s="331"/>
      <c r="AR80" s="331"/>
      <c r="AS80" s="331"/>
      <c r="AT80" s="314"/>
      <c r="AU80" s="314"/>
      <c r="AV80" s="314"/>
      <c r="AW80" s="314"/>
      <c r="AX80" s="314"/>
      <c r="AY80" s="314"/>
      <c r="AZ80" s="314"/>
    </row>
    <row r="81" spans="1:52" ht="20.399999999999999" customHeight="1" thickBot="1" x14ac:dyDescent="0.5">
      <c r="C81" s="99"/>
      <c r="D81" s="219" t="s">
        <v>78</v>
      </c>
      <c r="E81" s="220" t="s">
        <v>79</v>
      </c>
      <c r="F81" s="221" t="s">
        <v>80</v>
      </c>
      <c r="G81" s="222" t="s">
        <v>25</v>
      </c>
      <c r="H81" s="223" t="s">
        <v>78</v>
      </c>
      <c r="I81" s="266" t="s">
        <v>79</v>
      </c>
      <c r="J81" s="221" t="s">
        <v>80</v>
      </c>
      <c r="K81" s="267" t="s">
        <v>25</v>
      </c>
      <c r="L81" s="223" t="s">
        <v>78</v>
      </c>
      <c r="M81" s="266" t="s">
        <v>79</v>
      </c>
      <c r="N81" s="221" t="s">
        <v>80</v>
      </c>
      <c r="O81" s="222" t="s">
        <v>25</v>
      </c>
      <c r="P81" s="223" t="s">
        <v>81</v>
      </c>
      <c r="Q81" s="266" t="s">
        <v>79</v>
      </c>
      <c r="R81" s="221" t="s">
        <v>80</v>
      </c>
      <c r="S81" s="297" t="s">
        <v>82</v>
      </c>
      <c r="T81" s="298"/>
      <c r="U81" s="299"/>
      <c r="V81" s="300"/>
      <c r="W81" s="301"/>
      <c r="X81" s="300"/>
      <c r="Y81" s="300"/>
      <c r="Z81" s="300"/>
      <c r="AA81" s="300"/>
      <c r="AB81" s="300"/>
      <c r="AC81" s="300"/>
      <c r="AD81" s="300"/>
      <c r="AE81" s="300"/>
      <c r="AF81" s="300"/>
      <c r="AG81" s="332"/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98"/>
      <c r="AU81" s="98"/>
      <c r="AV81" s="98"/>
      <c r="AW81" s="98"/>
      <c r="AX81" s="98"/>
      <c r="AY81" s="98"/>
      <c r="AZ81" s="98"/>
    </row>
    <row r="82" spans="1:52" ht="20.399999999999999" customHeight="1" thickBot="1" x14ac:dyDescent="0.5">
      <c r="D82" s="224">
        <f>COUNTIF($D$4:$D75,"東地区")-相談会集計!AA76</f>
        <v>21</v>
      </c>
      <c r="E82" s="225">
        <f>SUMIFS($F$4:$F$75,$D$4:$D$75,"東地区")</f>
        <v>10</v>
      </c>
      <c r="F82" s="226">
        <f>SUMIFS($G$4:$G$75,$D$4:$D$75,"東地区")</f>
        <v>41</v>
      </c>
      <c r="G82" s="227">
        <f>SUM(E82:F82)</f>
        <v>51</v>
      </c>
      <c r="H82" s="224">
        <f>COUNTIF($D$4:$D$75,"公民館")-相談会集計!AB76</f>
        <v>14</v>
      </c>
      <c r="I82" s="268">
        <f>SUMIFS($F$4:$F$75,$D$4:$D$75,"公民館")</f>
        <v>16</v>
      </c>
      <c r="J82" s="226">
        <f>SUMIFS($G$4:$G$75,$D$4:$D$75,"公民館")</f>
        <v>15</v>
      </c>
      <c r="K82" s="269">
        <f>SUM(I82:J82)</f>
        <v>31</v>
      </c>
      <c r="L82" s="224">
        <f>COUNTIF($D$4:$D$75,"北地区")-相談会集計!AC76</f>
        <v>22</v>
      </c>
      <c r="M82" s="268">
        <f>SUMIFS($F$4:$F$75,$D$4:$D$75,"北地区")</f>
        <v>44</v>
      </c>
      <c r="N82" s="226">
        <f>SUMIFS($G$4:$G$75,$D$4:$D$75,"北地区")</f>
        <v>27</v>
      </c>
      <c r="O82" s="227">
        <f>SUM(M82:N82)</f>
        <v>71</v>
      </c>
      <c r="P82" s="224">
        <f>H82+L82+D82</f>
        <v>57</v>
      </c>
      <c r="Q82" s="268">
        <f>E82+I82+M82</f>
        <v>70</v>
      </c>
      <c r="R82" s="226">
        <f>F82+J82+N82</f>
        <v>83</v>
      </c>
      <c r="S82" s="302">
        <f>G82+K82+O82</f>
        <v>153</v>
      </c>
      <c r="T82" s="303"/>
      <c r="U82" s="304"/>
      <c r="V82" s="300"/>
      <c r="W82" s="301"/>
      <c r="X82" s="300"/>
      <c r="Y82" s="300"/>
      <c r="Z82" s="300"/>
      <c r="AA82" s="300"/>
      <c r="AB82" s="300"/>
      <c r="AC82" s="300"/>
      <c r="AD82" s="300"/>
      <c r="AE82" s="300"/>
      <c r="AF82" s="300"/>
      <c r="AG82" s="332"/>
      <c r="AH82" s="205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98"/>
      <c r="AU82" s="98"/>
      <c r="AV82" s="98"/>
      <c r="AW82" s="98"/>
      <c r="AX82" s="98"/>
      <c r="AY82" s="98"/>
      <c r="AZ82" s="98"/>
    </row>
    <row r="83" spans="1:52" ht="20.399999999999999" customHeight="1" thickBot="1" x14ac:dyDescent="0.5">
      <c r="C83" s="104"/>
      <c r="D83" s="218"/>
      <c r="E83" s="217" t="s">
        <v>83</v>
      </c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305"/>
      <c r="T83" s="306"/>
      <c r="U83" s="215"/>
      <c r="V83" s="307"/>
      <c r="W83" s="308"/>
      <c r="X83" s="307"/>
      <c r="Y83" s="307"/>
      <c r="Z83" s="307"/>
      <c r="AA83" s="307"/>
      <c r="AB83" s="307"/>
      <c r="AC83" s="307"/>
      <c r="AD83" s="307"/>
      <c r="AE83" s="307"/>
      <c r="AF83" s="307"/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98"/>
      <c r="AU83" s="98"/>
      <c r="AV83" s="98"/>
      <c r="AW83" s="98"/>
      <c r="AX83" s="98"/>
      <c r="AY83" s="98"/>
      <c r="AZ83" s="98"/>
    </row>
    <row r="84" spans="1:52" ht="20.399999999999999" customHeight="1" thickBot="1" x14ac:dyDescent="0.5">
      <c r="C84" s="104"/>
      <c r="D84" s="511" t="s">
        <v>84</v>
      </c>
      <c r="E84" s="512"/>
      <c r="F84" s="230"/>
      <c r="G84" s="231">
        <f>SUMIFS(相談会集計!$U$4:$U$78,相談会集計!$C$4:$C$78,"東地区")</f>
        <v>71</v>
      </c>
      <c r="H84" s="511" t="s">
        <v>84</v>
      </c>
      <c r="I84" s="513"/>
      <c r="J84" s="514"/>
      <c r="K84" s="231">
        <f>SUMIFS(相談会集計!$U$4:$U$78,相談会集計!$C$4:$C$78,"公民館")</f>
        <v>38</v>
      </c>
      <c r="L84" s="511" t="s">
        <v>84</v>
      </c>
      <c r="M84" s="513"/>
      <c r="N84" s="514"/>
      <c r="O84" s="271">
        <f>SUMIFS(相談会集計!$U$4:$U$78,相談会集計!$C$4:$C$78,"北地区")</f>
        <v>127</v>
      </c>
      <c r="P84" s="272" t="s">
        <v>85</v>
      </c>
      <c r="Q84" s="270"/>
      <c r="R84" s="230"/>
      <c r="S84" s="309">
        <f>G84+K84+O84</f>
        <v>236</v>
      </c>
      <c r="T84" s="303"/>
      <c r="U84" s="310"/>
      <c r="V84" s="307"/>
      <c r="W84" s="308"/>
      <c r="X84" s="307"/>
      <c r="Y84" s="307"/>
      <c r="Z84" s="307"/>
      <c r="AA84" s="307"/>
      <c r="AB84" s="307"/>
      <c r="AC84" s="307"/>
      <c r="AD84" s="307"/>
      <c r="AE84" s="307"/>
      <c r="AF84" s="307"/>
      <c r="AH84" s="205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98"/>
      <c r="AU84" s="98"/>
      <c r="AV84" s="98"/>
      <c r="AW84" s="98"/>
      <c r="AX84" s="98"/>
      <c r="AY84" s="98"/>
      <c r="AZ84" s="98"/>
    </row>
    <row r="85" spans="1:52" ht="18" customHeight="1" x14ac:dyDescent="0.45">
      <c r="D85" s="232"/>
      <c r="E85" s="233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73"/>
      <c r="Q85" s="311" t="s">
        <v>86</v>
      </c>
      <c r="R85" s="312"/>
      <c r="S85" s="313" t="str">
        <f>"相談者＝"&amp;ROUND($S82/$P82,1)&amp;"人"</f>
        <v>相談者＝2.7人</v>
      </c>
      <c r="T85" s="314"/>
      <c r="U85" s="310"/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98"/>
      <c r="AU85" s="98"/>
      <c r="AV85" s="98"/>
      <c r="AW85" s="98"/>
      <c r="AX85" s="98"/>
      <c r="AY85" s="98"/>
      <c r="AZ85" s="98"/>
    </row>
    <row r="86" spans="1:52" ht="18" customHeight="1" thickBot="1" x14ac:dyDescent="0.5">
      <c r="D86" s="215"/>
      <c r="E86" s="214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29"/>
      <c r="Q86" s="270"/>
      <c r="R86" s="315"/>
      <c r="S86" s="316" t="str">
        <f>"相談数＝"&amp;ROUND($S84/$P82,1)&amp;"件"</f>
        <v>相談数＝4.1件</v>
      </c>
      <c r="T86" s="314"/>
      <c r="U86" s="310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98"/>
      <c r="AU86" s="98"/>
      <c r="AV86" s="98"/>
      <c r="AW86" s="98"/>
      <c r="AX86" s="98"/>
      <c r="AY86" s="98"/>
      <c r="AZ86" s="98"/>
    </row>
    <row r="87" spans="1:52" ht="10.95" customHeight="1" x14ac:dyDescent="0.45">
      <c r="D87" s="215"/>
      <c r="E87" s="214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32"/>
      <c r="Q87" s="232"/>
      <c r="R87" s="283"/>
      <c r="S87" s="98"/>
      <c r="T87" s="104"/>
      <c r="U87" s="215"/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98"/>
      <c r="AU87" s="98"/>
      <c r="AV87" s="98"/>
      <c r="AW87" s="98"/>
      <c r="AX87" s="98"/>
      <c r="AY87" s="98"/>
      <c r="AZ87" s="98"/>
    </row>
    <row r="88" spans="1:52" ht="19.2" customHeight="1" x14ac:dyDescent="0.45">
      <c r="D88" s="215"/>
      <c r="E88" s="214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32"/>
      <c r="Q88" s="232"/>
      <c r="R88" s="283"/>
      <c r="S88" s="98"/>
      <c r="T88" s="104"/>
      <c r="U88" s="215"/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98"/>
      <c r="AU88" s="98"/>
      <c r="AV88" s="98"/>
      <c r="AW88" s="98"/>
      <c r="AX88" s="98"/>
      <c r="AY88" s="98"/>
      <c r="AZ88" s="98"/>
    </row>
    <row r="89" spans="1:52" s="100" customFormat="1" ht="15.6" customHeight="1" thickBot="1" x14ac:dyDescent="0.5">
      <c r="A89" s="216"/>
      <c r="B89" s="102"/>
      <c r="C89" s="104"/>
      <c r="D89" s="213" t="s">
        <v>87</v>
      </c>
      <c r="E89" s="214"/>
      <c r="F89" s="215"/>
      <c r="G89" s="215"/>
      <c r="H89" s="213" t="s">
        <v>88</v>
      </c>
      <c r="I89" s="215"/>
      <c r="J89" s="215"/>
      <c r="K89" s="215"/>
      <c r="L89" s="215"/>
      <c r="M89" s="274"/>
      <c r="N89" s="213" t="s">
        <v>89</v>
      </c>
      <c r="O89" s="215"/>
      <c r="P89" s="215"/>
      <c r="Q89" s="215"/>
      <c r="R89" s="215"/>
      <c r="S89" s="274"/>
      <c r="T89" s="274"/>
      <c r="U89" s="215"/>
      <c r="V89" s="106"/>
      <c r="W89" s="107"/>
      <c r="X89" s="106"/>
      <c r="Y89" s="106"/>
      <c r="Z89" s="106"/>
      <c r="AA89" s="106"/>
      <c r="AB89" s="106"/>
      <c r="AC89" s="106"/>
      <c r="AD89" s="106"/>
      <c r="AE89" s="106"/>
      <c r="AF89" s="106"/>
      <c r="AG89" s="102"/>
      <c r="AH89" s="331"/>
      <c r="AI89" s="331"/>
      <c r="AJ89" s="331"/>
      <c r="AK89" s="331"/>
      <c r="AL89" s="331"/>
      <c r="AM89" s="331"/>
      <c r="AN89" s="331"/>
      <c r="AO89" s="331"/>
      <c r="AP89" s="331"/>
      <c r="AQ89" s="331"/>
      <c r="AR89" s="331"/>
      <c r="AS89" s="331"/>
      <c r="AT89" s="314"/>
      <c r="AU89" s="314"/>
      <c r="AV89" s="314"/>
      <c r="AW89" s="314"/>
      <c r="AX89" s="314"/>
      <c r="AY89" s="314"/>
      <c r="AZ89" s="314"/>
    </row>
    <row r="90" spans="1:52" ht="15.6" customHeight="1" x14ac:dyDescent="0.45">
      <c r="C90" s="104"/>
      <c r="D90" s="234" t="s">
        <v>79</v>
      </c>
      <c r="E90" s="235" t="s">
        <v>80</v>
      </c>
      <c r="F90" s="215"/>
      <c r="G90" s="215"/>
      <c r="H90" s="236" t="str">
        <f t="shared" ref="H90:L90" si="9">+H3</f>
        <v>～49</v>
      </c>
      <c r="I90" s="275" t="str">
        <f t="shared" si="9"/>
        <v>50～</v>
      </c>
      <c r="J90" s="275" t="str">
        <f t="shared" si="9"/>
        <v>60～</v>
      </c>
      <c r="K90" s="275" t="str">
        <f t="shared" si="9"/>
        <v>70～</v>
      </c>
      <c r="L90" s="276" t="str">
        <f t="shared" si="9"/>
        <v>80～</v>
      </c>
      <c r="M90" s="215"/>
      <c r="N90" s="277" t="str">
        <f>+O3</f>
        <v>ＸＰ</v>
      </c>
      <c r="O90" s="278" t="str">
        <f>+P3</f>
        <v>VISTA</v>
      </c>
      <c r="P90" s="482" t="str">
        <f>+Q3</f>
        <v>Win 7</v>
      </c>
      <c r="Q90" s="482" t="str">
        <f>+R3</f>
        <v>Win 8</v>
      </c>
      <c r="R90" s="483" t="str">
        <f>+S3</f>
        <v>Win 10</v>
      </c>
      <c r="S90" s="484" t="str">
        <f>+$T3</f>
        <v>Win 11</v>
      </c>
      <c r="T90" s="317" t="str">
        <f>+$U3</f>
        <v>Mobile</v>
      </c>
      <c r="U90" s="21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98"/>
      <c r="AU90" s="98"/>
      <c r="AV90" s="98"/>
      <c r="AW90" s="98"/>
      <c r="AX90" s="98"/>
      <c r="AY90" s="98"/>
      <c r="AZ90" s="98"/>
    </row>
    <row r="91" spans="1:52" ht="15.6" customHeight="1" thickBot="1" x14ac:dyDescent="0.5">
      <c r="D91" s="237">
        <f>F76</f>
        <v>70</v>
      </c>
      <c r="E91" s="238">
        <f>G76</f>
        <v>83</v>
      </c>
      <c r="F91" s="213" t="s">
        <v>90</v>
      </c>
      <c r="G91" s="239"/>
      <c r="H91" s="240">
        <f>H76</f>
        <v>6</v>
      </c>
      <c r="I91" s="279">
        <f>I76</f>
        <v>4</v>
      </c>
      <c r="J91" s="279">
        <f>J76</f>
        <v>53</v>
      </c>
      <c r="K91" s="279">
        <f>K76</f>
        <v>81</v>
      </c>
      <c r="L91" s="280">
        <f>L76</f>
        <v>8</v>
      </c>
      <c r="M91" s="213" t="s">
        <v>90</v>
      </c>
      <c r="N91" s="281">
        <f>O76</f>
        <v>1</v>
      </c>
      <c r="O91" s="282">
        <f>P76</f>
        <v>3</v>
      </c>
      <c r="P91" s="282">
        <f>Q76</f>
        <v>23</v>
      </c>
      <c r="Q91" s="282">
        <f>R76</f>
        <v>9</v>
      </c>
      <c r="R91" s="318">
        <f>S76</f>
        <v>115</v>
      </c>
      <c r="S91" s="319">
        <f>$T76</f>
        <v>0</v>
      </c>
      <c r="T91" s="319">
        <f>$U76</f>
        <v>3</v>
      </c>
      <c r="U91" s="320" t="s">
        <v>91</v>
      </c>
    </row>
    <row r="92" spans="1:52" ht="15.6" customHeight="1" x14ac:dyDescent="0.45">
      <c r="C92" s="104"/>
      <c r="D92" s="215"/>
      <c r="E92" s="214"/>
      <c r="F92" s="215"/>
      <c r="G92" s="215"/>
      <c r="H92" s="215"/>
      <c r="I92" s="239"/>
      <c r="J92" s="283"/>
      <c r="K92" s="215"/>
      <c r="L92" s="215"/>
      <c r="M92" s="215"/>
      <c r="N92" s="215"/>
      <c r="O92" s="215"/>
      <c r="P92" s="215"/>
      <c r="Q92" s="215"/>
      <c r="R92" s="215"/>
      <c r="S92" s="274"/>
      <c r="T92" s="274"/>
      <c r="U92" s="215"/>
    </row>
    <row r="93" spans="1:52" ht="15.6" customHeight="1" x14ac:dyDescent="0.45">
      <c r="C93" s="104"/>
      <c r="D93" s="104"/>
      <c r="I93" s="100"/>
      <c r="J93" s="213"/>
    </row>
    <row r="94" spans="1:52" x14ac:dyDescent="0.45">
      <c r="C94" s="104"/>
      <c r="D94" s="104"/>
      <c r="I94" s="100"/>
      <c r="J94" s="213"/>
    </row>
    <row r="95" spans="1:52" x14ac:dyDescent="0.45">
      <c r="C95" s="104"/>
      <c r="D95" s="104"/>
      <c r="I95" s="100"/>
      <c r="J95" s="99"/>
    </row>
    <row r="96" spans="1:52" x14ac:dyDescent="0.45">
      <c r="C96" s="104"/>
      <c r="D96" s="104"/>
      <c r="I96" s="100"/>
      <c r="J96" s="99"/>
    </row>
    <row r="97" spans="3:65" x14ac:dyDescent="0.45">
      <c r="C97" s="104"/>
      <c r="D97" s="104"/>
      <c r="I97" s="100"/>
      <c r="J97" s="99"/>
    </row>
    <row r="98" spans="3:65" x14ac:dyDescent="0.45">
      <c r="C98" s="104"/>
      <c r="D98" s="104"/>
      <c r="I98" s="100"/>
      <c r="J98" s="99"/>
      <c r="S98" s="104"/>
      <c r="T98" s="104"/>
    </row>
    <row r="99" spans="3:65" x14ac:dyDescent="0.45">
      <c r="C99" s="104"/>
      <c r="D99" s="104"/>
      <c r="I99" s="100"/>
      <c r="J99" s="99"/>
      <c r="S99" s="104"/>
      <c r="T99" s="104"/>
    </row>
    <row r="100" spans="3:65" x14ac:dyDescent="0.45">
      <c r="C100" s="104"/>
      <c r="D100" s="104"/>
      <c r="I100" s="100"/>
      <c r="J100" s="99"/>
      <c r="S100" s="104"/>
      <c r="T100" s="104"/>
    </row>
    <row r="101" spans="3:65" x14ac:dyDescent="0.45">
      <c r="C101" s="104"/>
      <c r="D101" s="104"/>
      <c r="I101" s="100"/>
      <c r="J101" s="99"/>
      <c r="S101" s="104"/>
      <c r="T101" s="104"/>
    </row>
    <row r="102" spans="3:65" x14ac:dyDescent="0.45">
      <c r="C102" s="104"/>
      <c r="D102" s="104"/>
      <c r="I102" s="100"/>
      <c r="J102" s="99"/>
      <c r="S102" s="104"/>
      <c r="T102" s="104"/>
    </row>
    <row r="103" spans="3:65" x14ac:dyDescent="0.45">
      <c r="C103" s="104"/>
      <c r="D103" s="104"/>
      <c r="I103" s="100"/>
      <c r="J103" s="99"/>
      <c r="S103" s="104"/>
      <c r="T103" s="104"/>
    </row>
    <row r="104" spans="3:65" x14ac:dyDescent="0.45">
      <c r="C104" s="104"/>
      <c r="D104" s="104"/>
      <c r="I104" s="100"/>
      <c r="J104" s="99"/>
      <c r="S104" s="104"/>
      <c r="T104" s="104"/>
    </row>
    <row r="105" spans="3:65" x14ac:dyDescent="0.45">
      <c r="C105" s="104"/>
      <c r="D105" s="104"/>
      <c r="I105" s="100"/>
      <c r="J105" s="99"/>
      <c r="S105" s="104"/>
      <c r="T105" s="104"/>
    </row>
    <row r="106" spans="3:65" x14ac:dyDescent="0.45">
      <c r="C106" s="104"/>
      <c r="D106" s="104"/>
      <c r="I106" s="100"/>
      <c r="J106" s="99"/>
      <c r="S106" s="104"/>
      <c r="T106" s="104"/>
    </row>
    <row r="107" spans="3:65" x14ac:dyDescent="0.45">
      <c r="C107" s="104"/>
      <c r="D107" s="104"/>
      <c r="I107" s="100"/>
      <c r="J107" s="99"/>
      <c r="S107" s="104"/>
      <c r="T107" s="104"/>
    </row>
    <row r="108" spans="3:65" x14ac:dyDescent="0.45">
      <c r="C108" s="104"/>
      <c r="D108" s="104"/>
      <c r="I108" s="100"/>
      <c r="J108" s="99"/>
      <c r="S108" s="104"/>
      <c r="T108" s="104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</row>
    <row r="109" spans="3:65" ht="22.2" x14ac:dyDescent="0.45">
      <c r="C109" s="104"/>
      <c r="D109" s="104"/>
      <c r="I109" s="100"/>
      <c r="J109" s="99"/>
      <c r="S109" s="104"/>
      <c r="T109" s="104"/>
      <c r="AH109" s="333"/>
      <c r="AI109" s="205"/>
      <c r="AJ109" s="205"/>
      <c r="AK109" s="205"/>
      <c r="AL109" s="205"/>
      <c r="AM109" s="205"/>
      <c r="AN109" s="205"/>
      <c r="AO109" s="205"/>
      <c r="AP109" s="205"/>
      <c r="AQ109" s="205"/>
      <c r="AR109" s="205"/>
      <c r="AS109" s="20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</row>
    <row r="110" spans="3:65" ht="18" customHeight="1" x14ac:dyDescent="0.45">
      <c r="C110" s="104"/>
      <c r="D110" s="104"/>
      <c r="I110" s="100"/>
      <c r="J110" s="99"/>
      <c r="S110" s="104"/>
      <c r="T110" s="104"/>
      <c r="AG110" s="203"/>
      <c r="AH110" s="205"/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205"/>
      <c r="AS110" s="20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</row>
    <row r="111" spans="3:65" ht="18" customHeight="1" x14ac:dyDescent="0.45">
      <c r="C111" s="104"/>
      <c r="D111" s="104"/>
      <c r="I111" s="100"/>
      <c r="J111" s="99"/>
      <c r="S111" s="104"/>
      <c r="T111" s="104"/>
      <c r="AG111" s="203"/>
      <c r="AH111" s="205"/>
      <c r="AI111" s="205"/>
      <c r="AJ111" s="205"/>
      <c r="AK111" s="205"/>
      <c r="AL111" s="205"/>
      <c r="AM111" s="205"/>
      <c r="AN111" s="205"/>
      <c r="AO111" s="205"/>
      <c r="AP111" s="205"/>
      <c r="AQ111" s="205"/>
      <c r="AR111" s="205"/>
      <c r="AS111" s="20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</row>
    <row r="112" spans="3:65" ht="18.600000000000001" thickBot="1" x14ac:dyDescent="0.5">
      <c r="D112" s="103" t="s">
        <v>92</v>
      </c>
      <c r="F112" s="103"/>
      <c r="G112" s="103"/>
      <c r="H112" s="103"/>
      <c r="I112" s="103"/>
      <c r="J112" s="284"/>
      <c r="L112" s="285"/>
      <c r="M112" s="284"/>
      <c r="N112" s="285"/>
      <c r="O112" s="284"/>
      <c r="P112" s="285"/>
      <c r="Q112" s="284"/>
      <c r="R112" s="284" t="s">
        <v>93</v>
      </c>
      <c r="S112" s="104"/>
      <c r="T112" s="104"/>
      <c r="AH112" s="205"/>
      <c r="AI112" s="205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84"/>
      <c r="AT112" s="205"/>
      <c r="AU112" s="205"/>
      <c r="AV112" s="205"/>
      <c r="AW112" s="205"/>
      <c r="AX112" s="205"/>
      <c r="AY112" s="205"/>
      <c r="AZ112" s="20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</row>
    <row r="113" spans="3:65" ht="18.600000000000001" thickBot="1" x14ac:dyDescent="0.5">
      <c r="C113" s="104"/>
      <c r="D113" s="241" t="s">
        <v>3</v>
      </c>
      <c r="E113" s="242" t="s">
        <v>94</v>
      </c>
      <c r="F113" s="243" t="s">
        <v>95</v>
      </c>
      <c r="G113" s="243" t="s">
        <v>96</v>
      </c>
      <c r="H113" s="243" t="s">
        <v>97</v>
      </c>
      <c r="I113" s="243" t="s">
        <v>98</v>
      </c>
      <c r="J113" s="243" t="s">
        <v>99</v>
      </c>
      <c r="K113" s="243" t="s">
        <v>100</v>
      </c>
      <c r="L113" s="243" t="s">
        <v>101</v>
      </c>
      <c r="M113" s="243" t="s">
        <v>102</v>
      </c>
      <c r="N113" s="243" t="s">
        <v>103</v>
      </c>
      <c r="O113" s="243" t="s">
        <v>104</v>
      </c>
      <c r="P113" s="286" t="s">
        <v>105</v>
      </c>
      <c r="Q113" s="321" t="s">
        <v>25</v>
      </c>
      <c r="R113" s="322" t="s">
        <v>106</v>
      </c>
      <c r="S113" s="104"/>
      <c r="T113" s="104"/>
      <c r="AH113" s="205"/>
      <c r="AI113" s="205"/>
      <c r="AJ113" s="205"/>
      <c r="AK113" s="205"/>
      <c r="AL113" s="205"/>
      <c r="AM113" s="205"/>
      <c r="AN113" s="205"/>
      <c r="AO113" s="205"/>
      <c r="AP113" s="205"/>
      <c r="AQ113" s="205"/>
      <c r="AR113" s="205"/>
      <c r="AS113" s="205"/>
      <c r="AT113" s="338"/>
      <c r="AU113" s="339"/>
      <c r="AV113" s="205"/>
      <c r="AW113" s="205"/>
      <c r="AX113" s="205"/>
      <c r="AY113" s="205"/>
      <c r="AZ113" s="20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</row>
    <row r="114" spans="3:65" x14ac:dyDescent="0.45">
      <c r="C114" s="104"/>
      <c r="D114" s="244" t="s">
        <v>107</v>
      </c>
      <c r="E114" s="245">
        <f>W5+W7</f>
        <v>5</v>
      </c>
      <c r="F114" s="245">
        <f>W10+W13</f>
        <v>7</v>
      </c>
      <c r="G114" s="246">
        <f>W17+W20</f>
        <v>5</v>
      </c>
      <c r="H114" s="246">
        <f>W23+W25</f>
        <v>3</v>
      </c>
      <c r="I114" s="246">
        <f>W28+W31</f>
        <v>1</v>
      </c>
      <c r="J114" s="246">
        <v>0</v>
      </c>
      <c r="K114" s="246">
        <f>W40+W43</f>
        <v>4</v>
      </c>
      <c r="L114" s="246">
        <f>W47+W49</f>
        <v>4</v>
      </c>
      <c r="M114" s="246">
        <f>W53+W56</f>
        <v>7</v>
      </c>
      <c r="N114" s="246">
        <f>W59+W61</f>
        <v>6</v>
      </c>
      <c r="O114" s="246">
        <f>W66+W68</f>
        <v>4</v>
      </c>
      <c r="P114" s="287">
        <f>W71+W74</f>
        <v>5</v>
      </c>
      <c r="Q114" s="323">
        <f>SUM(E114:P114)</f>
        <v>51</v>
      </c>
      <c r="R114" s="324">
        <f>IFERROR(Q114/$D$82," ")</f>
        <v>2.4285714285714284</v>
      </c>
      <c r="S114" s="201"/>
      <c r="T114" s="201"/>
      <c r="AH114" s="334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336"/>
      <c r="AV114" s="340"/>
      <c r="AW114" s="205"/>
      <c r="AX114" s="205"/>
      <c r="AY114" s="205"/>
      <c r="AZ114" s="20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</row>
    <row r="115" spans="3:65" x14ac:dyDescent="0.45">
      <c r="C115" s="104"/>
      <c r="D115" s="247" t="s">
        <v>108</v>
      </c>
      <c r="E115" s="248">
        <f>W6+W9</f>
        <v>3</v>
      </c>
      <c r="F115" s="249">
        <f>W12+W15</f>
        <v>0</v>
      </c>
      <c r="G115" s="246">
        <f>W18+W21</f>
        <v>1</v>
      </c>
      <c r="H115" s="246">
        <f>W24+W27</f>
        <v>1</v>
      </c>
      <c r="I115" s="288">
        <f>W30+W33</f>
        <v>0</v>
      </c>
      <c r="J115" s="246">
        <v>0</v>
      </c>
      <c r="K115" s="246">
        <f>W42+W45</f>
        <v>7</v>
      </c>
      <c r="L115" s="246">
        <f>W48+W51</f>
        <v>7</v>
      </c>
      <c r="M115" s="246">
        <f>W54+W57</f>
        <v>4</v>
      </c>
      <c r="N115" s="289">
        <f>W60+W63</f>
        <v>5</v>
      </c>
      <c r="O115" s="288">
        <f>W65+W69</f>
        <v>0</v>
      </c>
      <c r="P115" s="287">
        <f>W72+W75</f>
        <v>3</v>
      </c>
      <c r="Q115" s="323">
        <f t="shared" ref="Q115:Q117" si="10">SUM(E115:P115)</f>
        <v>31</v>
      </c>
      <c r="R115" s="325">
        <f>IFERROR(Q115/$H$82," ")</f>
        <v>2.2142857142857144</v>
      </c>
      <c r="S115" s="104"/>
      <c r="T115" s="104"/>
      <c r="AH115" s="200"/>
      <c r="AI115" s="335"/>
      <c r="AJ115" s="335"/>
      <c r="AK115" s="335"/>
      <c r="AL115" s="335"/>
      <c r="AM115" s="335"/>
      <c r="AN115" s="335"/>
      <c r="AO115" s="335"/>
      <c r="AP115" s="335"/>
      <c r="AQ115" s="335"/>
      <c r="AR115" s="335"/>
      <c r="AS115" s="335"/>
      <c r="AT115" s="200"/>
      <c r="AU115" s="200"/>
      <c r="AV115" s="341"/>
      <c r="AW115" s="205"/>
      <c r="AX115" s="205"/>
      <c r="AY115" s="205"/>
      <c r="AZ115" s="20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</row>
    <row r="116" spans="3:65" ht="18.600000000000001" thickBot="1" x14ac:dyDescent="0.5">
      <c r="C116" s="104"/>
      <c r="D116" s="250" t="s">
        <v>109</v>
      </c>
      <c r="E116" s="248">
        <f>W4+W8</f>
        <v>6</v>
      </c>
      <c r="F116" s="248">
        <f>W11+W14</f>
        <v>4</v>
      </c>
      <c r="G116" s="251">
        <f>W16+W19</f>
        <v>7</v>
      </c>
      <c r="H116" s="251">
        <f>W22+W26</f>
        <v>8</v>
      </c>
      <c r="I116" s="290">
        <f>W29+W32</f>
        <v>5</v>
      </c>
      <c r="J116" s="251">
        <v>0</v>
      </c>
      <c r="K116" s="251">
        <f>W41+W44</f>
        <v>7</v>
      </c>
      <c r="L116" s="251">
        <f>W46+W49</f>
        <v>7</v>
      </c>
      <c r="M116" s="251">
        <f>W52+W55</f>
        <v>6</v>
      </c>
      <c r="N116" s="290">
        <f>W58+W62</f>
        <v>4</v>
      </c>
      <c r="O116" s="290">
        <f>W64+W67</f>
        <v>7</v>
      </c>
      <c r="P116" s="287">
        <f>W70+W73</f>
        <v>10</v>
      </c>
      <c r="Q116" s="326">
        <f t="shared" si="10"/>
        <v>71</v>
      </c>
      <c r="R116" s="327">
        <f>IFERROR(Q116/$L$82," ")</f>
        <v>3.2272727272727271</v>
      </c>
      <c r="S116" s="104"/>
      <c r="T116" s="104"/>
      <c r="AH116" s="200"/>
      <c r="AI116" s="335"/>
      <c r="AJ116" s="335"/>
      <c r="AK116" s="335"/>
      <c r="AL116" s="335"/>
      <c r="AM116" s="335"/>
      <c r="AN116" s="335"/>
      <c r="AO116" s="335"/>
      <c r="AP116" s="335"/>
      <c r="AQ116" s="335"/>
      <c r="AR116" s="335"/>
      <c r="AS116" s="335"/>
      <c r="AT116" s="200"/>
      <c r="AU116" s="200"/>
      <c r="AV116" s="342"/>
      <c r="AW116" s="205"/>
      <c r="AX116" s="205"/>
      <c r="AY116" s="205"/>
      <c r="AZ116" s="20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</row>
    <row r="117" spans="3:65" ht="18.600000000000001" thickBot="1" x14ac:dyDescent="0.5">
      <c r="C117" s="104"/>
      <c r="D117" s="252" t="s">
        <v>25</v>
      </c>
      <c r="E117" s="253">
        <f t="shared" ref="E117:I117" si="11">SUM(E114:E116)</f>
        <v>14</v>
      </c>
      <c r="F117" s="254">
        <f t="shared" si="11"/>
        <v>11</v>
      </c>
      <c r="G117" s="254">
        <f t="shared" si="11"/>
        <v>13</v>
      </c>
      <c r="H117" s="254">
        <f t="shared" si="11"/>
        <v>12</v>
      </c>
      <c r="I117" s="254">
        <f t="shared" si="11"/>
        <v>6</v>
      </c>
      <c r="J117" s="254">
        <v>0</v>
      </c>
      <c r="K117" s="254">
        <f t="shared" ref="K117:P117" si="12">SUM(K114:K116)</f>
        <v>18</v>
      </c>
      <c r="L117" s="254">
        <f t="shared" si="12"/>
        <v>18</v>
      </c>
      <c r="M117" s="254">
        <f t="shared" si="12"/>
        <v>17</v>
      </c>
      <c r="N117" s="254">
        <f t="shared" si="12"/>
        <v>15</v>
      </c>
      <c r="O117" s="254">
        <f t="shared" si="12"/>
        <v>11</v>
      </c>
      <c r="P117" s="291">
        <f t="shared" si="12"/>
        <v>18</v>
      </c>
      <c r="Q117" s="328">
        <f t="shared" si="10"/>
        <v>153</v>
      </c>
      <c r="R117" s="329">
        <f>Q117/$P$82</f>
        <v>2.6842105263157894</v>
      </c>
      <c r="S117" s="104"/>
      <c r="T117" s="104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341"/>
      <c r="AW117" s="205"/>
      <c r="AX117" s="205"/>
      <c r="AY117" s="205"/>
      <c r="AZ117" s="20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</row>
    <row r="118" spans="3:65" x14ac:dyDescent="0.45">
      <c r="E118" s="201" t="s">
        <v>110</v>
      </c>
      <c r="N118" s="201"/>
      <c r="AH118" s="336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341"/>
      <c r="AW118" s="205"/>
      <c r="AX118" s="205"/>
      <c r="AY118" s="205"/>
      <c r="AZ118" s="20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</row>
    <row r="119" spans="3:65" x14ac:dyDescent="0.45"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</row>
    <row r="142" spans="2:20" ht="21.9" customHeight="1" x14ac:dyDescent="0.45">
      <c r="S142" s="104"/>
      <c r="T142" s="104"/>
    </row>
    <row r="143" spans="2:20" x14ac:dyDescent="0.45">
      <c r="B143" s="343"/>
      <c r="S143" s="104"/>
      <c r="T143" s="104"/>
    </row>
    <row r="144" spans="2:20" x14ac:dyDescent="0.45">
      <c r="S144" s="104"/>
      <c r="T144" s="104"/>
    </row>
    <row r="145" spans="19:20" x14ac:dyDescent="0.45">
      <c r="S145" s="104"/>
      <c r="T145" s="104"/>
    </row>
    <row r="146" spans="19:20" x14ac:dyDescent="0.45">
      <c r="S146" s="104"/>
      <c r="T146" s="104"/>
    </row>
    <row r="147" spans="19:20" x14ac:dyDescent="0.45">
      <c r="S147" s="104"/>
      <c r="T147" s="104"/>
    </row>
    <row r="148" spans="19:20" x14ac:dyDescent="0.45">
      <c r="S148" s="104"/>
      <c r="T148" s="104"/>
    </row>
    <row r="149" spans="19:20" x14ac:dyDescent="0.45">
      <c r="S149" s="104"/>
      <c r="T149" s="104"/>
    </row>
    <row r="150" spans="19:20" x14ac:dyDescent="0.45">
      <c r="S150" s="104"/>
      <c r="T150" s="104"/>
    </row>
    <row r="151" spans="19:20" x14ac:dyDescent="0.45">
      <c r="S151" s="104"/>
      <c r="T151" s="104"/>
    </row>
    <row r="152" spans="19:20" x14ac:dyDescent="0.45">
      <c r="S152" s="104"/>
      <c r="T152" s="104"/>
    </row>
    <row r="153" spans="19:20" x14ac:dyDescent="0.45">
      <c r="S153" s="104"/>
      <c r="T153" s="104"/>
    </row>
    <row r="154" spans="19:20" x14ac:dyDescent="0.45">
      <c r="S154" s="104"/>
      <c r="T154" s="104"/>
    </row>
    <row r="155" spans="19:20" x14ac:dyDescent="0.45">
      <c r="S155" s="104"/>
      <c r="T155" s="104"/>
    </row>
    <row r="156" spans="19:20" x14ac:dyDescent="0.45">
      <c r="S156" s="104"/>
      <c r="T156" s="104"/>
    </row>
    <row r="157" spans="19:20" x14ac:dyDescent="0.45">
      <c r="S157" s="104"/>
      <c r="T157" s="104"/>
    </row>
    <row r="158" spans="19:20" x14ac:dyDescent="0.45">
      <c r="S158" s="104"/>
      <c r="T158" s="104"/>
    </row>
    <row r="159" spans="19:20" x14ac:dyDescent="0.45">
      <c r="S159" s="104"/>
      <c r="T159" s="104"/>
    </row>
    <row r="160" spans="19:20" x14ac:dyDescent="0.45">
      <c r="S160" s="104"/>
      <c r="T160" s="104"/>
    </row>
    <row r="161" spans="19:20" x14ac:dyDescent="0.45">
      <c r="S161" s="104"/>
      <c r="T161" s="104"/>
    </row>
    <row r="162" spans="19:20" x14ac:dyDescent="0.45">
      <c r="S162" s="104"/>
      <c r="T162" s="104"/>
    </row>
    <row r="163" spans="19:20" x14ac:dyDescent="0.45">
      <c r="S163" s="104"/>
      <c r="T163" s="104"/>
    </row>
    <row r="164" spans="19:20" x14ac:dyDescent="0.45">
      <c r="S164" s="104"/>
      <c r="T164" s="104"/>
    </row>
    <row r="165" spans="19:20" x14ac:dyDescent="0.45">
      <c r="S165" s="104"/>
      <c r="T165" s="104"/>
    </row>
  </sheetData>
  <sheetProtection formatRows="0"/>
  <protectedRanges>
    <protectedRange sqref="F4:U75" name="張付け範囲" securityDescriptor=""/>
    <protectedRange sqref="E114:P117" name="グラフデータ張付けテーブル" securityDescriptor=""/>
  </protectedRanges>
  <autoFilter ref="D1:D165" xr:uid="{00000000-0001-0000-0100-000000000000}"/>
  <mergeCells count="13">
    <mergeCell ref="P80:S80"/>
    <mergeCell ref="D1:U1"/>
    <mergeCell ref="F2:G2"/>
    <mergeCell ref="H2:L2"/>
    <mergeCell ref="M2:N2"/>
    <mergeCell ref="O2:U2"/>
    <mergeCell ref="D84:E84"/>
    <mergeCell ref="H84:J84"/>
    <mergeCell ref="L84:N84"/>
    <mergeCell ref="C76:D76"/>
    <mergeCell ref="D80:G80"/>
    <mergeCell ref="H80:K80"/>
    <mergeCell ref="L80:O80"/>
  </mergeCells>
  <phoneticPr fontId="41"/>
  <printOptions horizontalCentered="1"/>
  <pageMargins left="0" right="0" top="0.35763888888888901" bottom="0.35763888888888901" header="0.102083333333333" footer="0.29861111111111099"/>
  <pageSetup paperSize="9" scale="53" orientation="portrait" r:id="rId1"/>
  <headerFooter>
    <oddFooter>&amp;L&amp;B&amp;D&amp;R&amp;B&amp;F  &amp;A</oddFooter>
  </headerFooter>
  <rowBreaks count="1" manualBreakCount="1">
    <brk id="7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G176"/>
  <sheetViews>
    <sheetView workbookViewId="0">
      <selection activeCell="G19" sqref="G19"/>
    </sheetView>
  </sheetViews>
  <sheetFormatPr defaultColWidth="9" defaultRowHeight="18" x14ac:dyDescent="0.45"/>
  <cols>
    <col min="1" max="1" width="1.19921875" style="1" customWidth="1"/>
    <col min="2" max="2" width="2.09765625" style="1" customWidth="1"/>
    <col min="3" max="3" width="3.8984375" style="2" customWidth="1"/>
    <col min="4" max="4" width="86.69921875" style="3" customWidth="1"/>
    <col min="5" max="5" width="3.8984375" style="4" customWidth="1"/>
    <col min="6" max="6" width="9" style="1"/>
    <col min="7" max="7" width="52.09765625" style="5" customWidth="1"/>
    <col min="8" max="9" width="9" style="1"/>
    <col min="10" max="10" width="29.5" style="1" customWidth="1"/>
    <col min="11" max="16384" width="9" style="1"/>
  </cols>
  <sheetData>
    <row r="1" spans="3:7" ht="29.4" customHeight="1" x14ac:dyDescent="0.45">
      <c r="C1" s="6"/>
      <c r="D1" s="7" t="s">
        <v>111</v>
      </c>
    </row>
    <row r="2" spans="3:7" ht="29.4" customHeight="1" x14ac:dyDescent="0.45">
      <c r="C2" s="6"/>
      <c r="D2" s="7" t="s">
        <v>112</v>
      </c>
    </row>
    <row r="3" spans="3:7" ht="15" customHeight="1" x14ac:dyDescent="0.45">
      <c r="C3" s="8" t="s">
        <v>113</v>
      </c>
      <c r="D3" s="9" t="s">
        <v>114</v>
      </c>
      <c r="E3" s="10" t="s">
        <v>115</v>
      </c>
      <c r="G3" s="1"/>
    </row>
    <row r="4" spans="3:7" ht="15" customHeight="1" x14ac:dyDescent="0.45">
      <c r="C4" s="11"/>
      <c r="D4" s="12" t="s">
        <v>116</v>
      </c>
      <c r="G4" s="1"/>
    </row>
    <row r="5" spans="3:7" ht="15" customHeight="1" x14ac:dyDescent="0.45">
      <c r="C5" s="13" t="s">
        <v>113</v>
      </c>
      <c r="D5" s="14" t="s">
        <v>117</v>
      </c>
      <c r="G5" s="1"/>
    </row>
    <row r="6" spans="3:7" ht="15" customHeight="1" x14ac:dyDescent="0.45">
      <c r="C6" s="15"/>
      <c r="D6" s="16" t="s">
        <v>118</v>
      </c>
      <c r="G6" s="1"/>
    </row>
    <row r="7" spans="3:7" ht="15" customHeight="1" x14ac:dyDescent="0.45">
      <c r="C7" s="13" t="s">
        <v>113</v>
      </c>
      <c r="D7" s="14" t="s">
        <v>119</v>
      </c>
      <c r="G7" s="1"/>
    </row>
    <row r="8" spans="3:7" ht="15" customHeight="1" x14ac:dyDescent="0.45">
      <c r="C8" s="15"/>
      <c r="D8" s="17" t="s">
        <v>120</v>
      </c>
      <c r="G8" s="1"/>
    </row>
    <row r="9" spans="3:7" ht="15" customHeight="1" x14ac:dyDescent="0.45">
      <c r="C9" s="18" t="s">
        <v>113</v>
      </c>
      <c r="D9" s="19" t="s">
        <v>121</v>
      </c>
      <c r="G9" s="1"/>
    </row>
    <row r="10" spans="3:7" ht="15" customHeight="1" x14ac:dyDescent="0.45">
      <c r="C10" s="20"/>
      <c r="D10" s="21" t="s">
        <v>122</v>
      </c>
      <c r="G10" s="1"/>
    </row>
    <row r="11" spans="3:7" ht="15" customHeight="1" x14ac:dyDescent="0.45">
      <c r="C11" s="18" t="s">
        <v>113</v>
      </c>
      <c r="D11" s="22" t="s">
        <v>123</v>
      </c>
      <c r="G11" s="1"/>
    </row>
    <row r="12" spans="3:7" ht="15" customHeight="1" x14ac:dyDescent="0.45">
      <c r="C12" s="20"/>
      <c r="D12" s="23" t="s">
        <v>124</v>
      </c>
      <c r="G12" s="1"/>
    </row>
    <row r="13" spans="3:7" ht="15" customHeight="1" x14ac:dyDescent="0.45">
      <c r="C13" s="24" t="s">
        <v>113</v>
      </c>
      <c r="D13" s="25"/>
    </row>
    <row r="14" spans="3:7" ht="15" customHeight="1" x14ac:dyDescent="0.45">
      <c r="C14" s="26"/>
      <c r="D14" s="27"/>
    </row>
    <row r="15" spans="3:7" ht="15" customHeight="1" x14ac:dyDescent="0.45">
      <c r="C15" s="24" t="s">
        <v>113</v>
      </c>
      <c r="D15" s="28"/>
    </row>
    <row r="16" spans="3:7" ht="36" customHeight="1" x14ac:dyDescent="0.45">
      <c r="C16" s="26"/>
      <c r="D16" s="29"/>
    </row>
    <row r="17" spans="3:4" ht="15" customHeight="1" x14ac:dyDescent="0.45">
      <c r="C17" s="24" t="s">
        <v>113</v>
      </c>
      <c r="D17" s="30"/>
    </row>
    <row r="18" spans="3:4" ht="15" customHeight="1" x14ac:dyDescent="0.45">
      <c r="C18" s="26"/>
      <c r="D18" s="31"/>
    </row>
    <row r="19" spans="3:4" ht="15" customHeight="1" x14ac:dyDescent="0.45">
      <c r="C19" s="24" t="s">
        <v>113</v>
      </c>
      <c r="D19" s="30"/>
    </row>
    <row r="20" spans="3:4" ht="15" customHeight="1" x14ac:dyDescent="0.45">
      <c r="C20" s="32"/>
      <c r="D20" s="33"/>
    </row>
    <row r="21" spans="3:4" ht="15" customHeight="1" x14ac:dyDescent="0.45">
      <c r="C21" s="24" t="s">
        <v>113</v>
      </c>
      <c r="D21" s="34"/>
    </row>
    <row r="22" spans="3:4" ht="15" customHeight="1" x14ac:dyDescent="0.45">
      <c r="C22" s="32"/>
      <c r="D22" s="35"/>
    </row>
    <row r="23" spans="3:4" ht="15" customHeight="1" x14ac:dyDescent="0.45">
      <c r="C23" s="26"/>
      <c r="D23" s="35"/>
    </row>
    <row r="24" spans="3:4" ht="15" customHeight="1" x14ac:dyDescent="0.45">
      <c r="C24" s="24" t="s">
        <v>113</v>
      </c>
      <c r="D24" s="34"/>
    </row>
    <row r="25" spans="3:4" ht="15" customHeight="1" x14ac:dyDescent="0.45">
      <c r="C25" s="32"/>
      <c r="D25" s="36"/>
    </row>
    <row r="26" spans="3:4" ht="15" customHeight="1" x14ac:dyDescent="0.45">
      <c r="C26" s="24" t="s">
        <v>113</v>
      </c>
      <c r="D26" s="34"/>
    </row>
    <row r="27" spans="3:4" ht="15" customHeight="1" x14ac:dyDescent="0.45">
      <c r="C27" s="32"/>
      <c r="D27" s="37"/>
    </row>
    <row r="28" spans="3:4" ht="15" customHeight="1" x14ac:dyDescent="0.45">
      <c r="C28" s="24" t="s">
        <v>113</v>
      </c>
      <c r="D28" s="28"/>
    </row>
    <row r="29" spans="3:4" x14ac:dyDescent="0.45">
      <c r="C29" s="26"/>
      <c r="D29" s="31"/>
    </row>
    <row r="30" spans="3:4" x14ac:dyDescent="0.45">
      <c r="C30" s="24" t="s">
        <v>113</v>
      </c>
      <c r="D30" s="28"/>
    </row>
    <row r="31" spans="3:4" x14ac:dyDescent="0.45">
      <c r="C31" s="32"/>
      <c r="D31" s="27"/>
    </row>
    <row r="32" spans="3:4" x14ac:dyDescent="0.45">
      <c r="C32" s="24" t="s">
        <v>113</v>
      </c>
      <c r="D32" s="28"/>
    </row>
    <row r="33" spans="3:4" x14ac:dyDescent="0.45">
      <c r="C33" s="32"/>
      <c r="D33" s="38"/>
    </row>
    <row r="34" spans="3:4" x14ac:dyDescent="0.45">
      <c r="C34" s="24"/>
      <c r="D34" s="39"/>
    </row>
    <row r="35" spans="3:4" x14ac:dyDescent="0.45">
      <c r="C35" s="32"/>
      <c r="D35" s="38"/>
    </row>
    <row r="36" spans="3:4" x14ac:dyDescent="0.45">
      <c r="C36" s="32"/>
      <c r="D36" s="27"/>
    </row>
    <row r="37" spans="3:4" x14ac:dyDescent="0.45">
      <c r="C37" s="24"/>
      <c r="D37" s="40"/>
    </row>
    <row r="38" spans="3:4" x14ac:dyDescent="0.45">
      <c r="C38" s="32"/>
      <c r="D38" s="27"/>
    </row>
    <row r="39" spans="3:4" x14ac:dyDescent="0.45">
      <c r="C39" s="24"/>
      <c r="D39" s="40"/>
    </row>
    <row r="40" spans="3:4" x14ac:dyDescent="0.45">
      <c r="C40" s="32"/>
      <c r="D40" s="40"/>
    </row>
    <row r="41" spans="3:4" x14ac:dyDescent="0.45">
      <c r="C41" s="32"/>
      <c r="D41" s="27"/>
    </row>
    <row r="42" spans="3:4" x14ac:dyDescent="0.45">
      <c r="C42" s="24"/>
      <c r="D42" s="40"/>
    </row>
    <row r="43" spans="3:4" x14ac:dyDescent="0.45">
      <c r="C43" s="32"/>
      <c r="D43" s="27"/>
    </row>
    <row r="44" spans="3:4" x14ac:dyDescent="0.45">
      <c r="C44" s="24"/>
      <c r="D44" s="40"/>
    </row>
    <row r="45" spans="3:4" x14ac:dyDescent="0.45">
      <c r="C45" s="32"/>
      <c r="D45" s="27"/>
    </row>
    <row r="46" spans="3:4" x14ac:dyDescent="0.45">
      <c r="C46" s="24"/>
      <c r="D46" s="40"/>
    </row>
    <row r="47" spans="3:4" x14ac:dyDescent="0.45">
      <c r="C47" s="32"/>
      <c r="D47" s="41"/>
    </row>
    <row r="48" spans="3:4" x14ac:dyDescent="0.45">
      <c r="C48" s="24"/>
      <c r="D48" s="40"/>
    </row>
    <row r="49" spans="3:4" x14ac:dyDescent="0.45">
      <c r="C49" s="32"/>
      <c r="D49" s="27"/>
    </row>
    <row r="50" spans="3:4" x14ac:dyDescent="0.45">
      <c r="C50" s="24"/>
      <c r="D50" s="42"/>
    </row>
    <row r="51" spans="3:4" x14ac:dyDescent="0.45">
      <c r="C51" s="32"/>
      <c r="D51" s="27"/>
    </row>
    <row r="52" spans="3:4" x14ac:dyDescent="0.45">
      <c r="C52" s="24"/>
      <c r="D52" s="42"/>
    </row>
    <row r="53" spans="3:4" x14ac:dyDescent="0.45">
      <c r="C53" s="32"/>
      <c r="D53" s="27"/>
    </row>
    <row r="54" spans="3:4" x14ac:dyDescent="0.45">
      <c r="C54" s="24"/>
      <c r="D54" s="42"/>
    </row>
    <row r="55" spans="3:4" x14ac:dyDescent="0.45">
      <c r="C55" s="32"/>
      <c r="D55" s="27"/>
    </row>
    <row r="56" spans="3:4" x14ac:dyDescent="0.45">
      <c r="C56" s="24"/>
      <c r="D56" s="42"/>
    </row>
    <row r="57" spans="3:4" x14ac:dyDescent="0.45">
      <c r="C57" s="32"/>
      <c r="D57" s="27"/>
    </row>
    <row r="58" spans="3:4" x14ac:dyDescent="0.45">
      <c r="C58" s="24"/>
      <c r="D58" s="42"/>
    </row>
    <row r="59" spans="3:4" x14ac:dyDescent="0.45">
      <c r="C59" s="32"/>
      <c r="D59" s="40"/>
    </row>
    <row r="60" spans="3:4" x14ac:dyDescent="0.45">
      <c r="C60" s="32"/>
      <c r="D60" s="40"/>
    </row>
    <row r="61" spans="3:4" x14ac:dyDescent="0.45">
      <c r="C61" s="32"/>
      <c r="D61" s="27"/>
    </row>
    <row r="62" spans="3:4" x14ac:dyDescent="0.45">
      <c r="C62" s="24"/>
      <c r="D62" s="42"/>
    </row>
    <row r="63" spans="3:4" x14ac:dyDescent="0.45">
      <c r="C63" s="26"/>
      <c r="D63" s="27"/>
    </row>
    <row r="64" spans="3:4" x14ac:dyDescent="0.45">
      <c r="C64" s="24"/>
      <c r="D64" s="42"/>
    </row>
    <row r="65" spans="3:7" x14ac:dyDescent="0.45">
      <c r="C65" s="32"/>
      <c r="D65" s="27"/>
    </row>
    <row r="66" spans="3:7" x14ac:dyDescent="0.45">
      <c r="C66" s="24"/>
      <c r="D66" s="42"/>
    </row>
    <row r="67" spans="3:7" x14ac:dyDescent="0.45">
      <c r="C67" s="32"/>
      <c r="D67" s="38"/>
      <c r="G67" s="43"/>
    </row>
    <row r="68" spans="3:7" x14ac:dyDescent="0.45">
      <c r="C68" s="32"/>
      <c r="D68" s="40"/>
    </row>
    <row r="69" spans="3:7" x14ac:dyDescent="0.45">
      <c r="C69" s="26"/>
      <c r="D69" s="27"/>
    </row>
    <row r="70" spans="3:7" x14ac:dyDescent="0.45">
      <c r="C70" s="24"/>
      <c r="D70" s="42"/>
    </row>
    <row r="71" spans="3:7" x14ac:dyDescent="0.45">
      <c r="C71" s="32"/>
      <c r="D71" s="27"/>
    </row>
    <row r="72" spans="3:7" x14ac:dyDescent="0.45">
      <c r="C72" s="24"/>
      <c r="D72" s="44"/>
    </row>
    <row r="73" spans="3:7" x14ac:dyDescent="0.45">
      <c r="C73" s="32"/>
      <c r="D73" s="45"/>
    </row>
    <row r="74" spans="3:7" x14ac:dyDescent="0.45">
      <c r="C74" s="24"/>
      <c r="D74" s="46"/>
    </row>
    <row r="75" spans="3:7" x14ac:dyDescent="0.45">
      <c r="C75" s="26"/>
      <c r="D75" s="36"/>
    </row>
    <row r="76" spans="3:7" x14ac:dyDescent="0.45">
      <c r="C76" s="24"/>
      <c r="D76" s="46"/>
    </row>
    <row r="77" spans="3:7" x14ac:dyDescent="0.45">
      <c r="C77" s="26"/>
      <c r="D77" s="27"/>
    </row>
    <row r="78" spans="3:7" x14ac:dyDescent="0.45">
      <c r="C78" s="24"/>
      <c r="D78" s="46"/>
    </row>
    <row r="79" spans="3:7" x14ac:dyDescent="0.45">
      <c r="C79" s="32"/>
      <c r="D79" s="45"/>
    </row>
    <row r="80" spans="3:7" x14ac:dyDescent="0.45">
      <c r="C80" s="47"/>
      <c r="D80" s="48"/>
    </row>
    <row r="81" spans="3:4" hidden="1" x14ac:dyDescent="0.45">
      <c r="C81" s="49" t="s">
        <v>113</v>
      </c>
      <c r="D81" s="50"/>
    </row>
    <row r="82" spans="3:4" hidden="1" x14ac:dyDescent="0.45">
      <c r="C82" s="51"/>
      <c r="D82" s="52"/>
    </row>
    <row r="83" spans="3:4" hidden="1" x14ac:dyDescent="0.45">
      <c r="C83" s="53" t="s">
        <v>113</v>
      </c>
      <c r="D83" s="54"/>
    </row>
    <row r="84" spans="3:4" hidden="1" x14ac:dyDescent="0.45">
      <c r="C84" s="55"/>
      <c r="D84" s="56"/>
    </row>
    <row r="85" spans="3:4" hidden="1" x14ac:dyDescent="0.45">
      <c r="C85" s="57"/>
      <c r="D85" s="58"/>
    </row>
    <row r="86" spans="3:4" hidden="1" x14ac:dyDescent="0.45">
      <c r="C86" s="53" t="s">
        <v>113</v>
      </c>
      <c r="D86" s="59"/>
    </row>
    <row r="87" spans="3:4" hidden="1" x14ac:dyDescent="0.45">
      <c r="C87" s="53"/>
      <c r="D87" s="60"/>
    </row>
    <row r="88" spans="3:4" hidden="1" x14ac:dyDescent="0.45">
      <c r="C88" s="61" t="s">
        <v>113</v>
      </c>
      <c r="D88" s="62"/>
    </row>
    <row r="89" spans="3:4" hidden="1" x14ac:dyDescent="0.45">
      <c r="C89" s="55"/>
      <c r="D89" s="63"/>
    </row>
    <row r="90" spans="3:4" hidden="1" x14ac:dyDescent="0.45">
      <c r="C90" s="57"/>
      <c r="D90" s="64"/>
    </row>
    <row r="91" spans="3:4" hidden="1" x14ac:dyDescent="0.45">
      <c r="C91" s="65" t="s">
        <v>113</v>
      </c>
      <c r="D91" s="62"/>
    </row>
    <row r="92" spans="3:4" hidden="1" x14ac:dyDescent="0.45">
      <c r="C92" s="53"/>
      <c r="D92" s="66"/>
    </row>
    <row r="93" spans="3:4" hidden="1" x14ac:dyDescent="0.45">
      <c r="C93" s="53" t="s">
        <v>113</v>
      </c>
      <c r="D93" s="62"/>
    </row>
    <row r="94" spans="3:4" hidden="1" x14ac:dyDescent="0.45">
      <c r="C94" s="67"/>
      <c r="D94" s="66"/>
    </row>
    <row r="95" spans="3:4" hidden="1" x14ac:dyDescent="0.45">
      <c r="C95" s="53" t="s">
        <v>113</v>
      </c>
      <c r="D95" s="62"/>
    </row>
    <row r="96" spans="3:4" hidden="1" x14ac:dyDescent="0.45">
      <c r="C96" s="68"/>
      <c r="D96" s="69"/>
    </row>
    <row r="97" spans="3:4" hidden="1" x14ac:dyDescent="0.45">
      <c r="C97" s="53" t="s">
        <v>113</v>
      </c>
      <c r="D97" s="54"/>
    </row>
    <row r="98" spans="3:4" hidden="1" x14ac:dyDescent="0.45">
      <c r="C98" s="61"/>
      <c r="D98" s="60"/>
    </row>
    <row r="99" spans="3:4" hidden="1" x14ac:dyDescent="0.45">
      <c r="C99" s="53" t="s">
        <v>113</v>
      </c>
      <c r="D99" s="54"/>
    </row>
    <row r="100" spans="3:4" hidden="1" x14ac:dyDescent="0.45">
      <c r="C100" s="65"/>
      <c r="D100" s="70"/>
    </row>
    <row r="101" spans="3:4" hidden="1" x14ac:dyDescent="0.45">
      <c r="C101" s="61" t="s">
        <v>113</v>
      </c>
      <c r="D101" s="59"/>
    </row>
    <row r="102" spans="3:4" hidden="1" x14ac:dyDescent="0.45">
      <c r="C102" s="61"/>
      <c r="D102" s="60"/>
    </row>
    <row r="103" spans="3:4" hidden="1" x14ac:dyDescent="0.45">
      <c r="C103" s="65"/>
      <c r="D103" s="71"/>
    </row>
    <row r="104" spans="3:4" hidden="1" x14ac:dyDescent="0.45">
      <c r="C104" s="65" t="s">
        <v>113</v>
      </c>
      <c r="D104" s="59"/>
    </row>
    <row r="105" spans="3:4" hidden="1" x14ac:dyDescent="0.45">
      <c r="C105" s="61"/>
      <c r="D105" s="60"/>
    </row>
    <row r="106" spans="3:4" hidden="1" x14ac:dyDescent="0.45">
      <c r="C106" s="61" t="s">
        <v>113</v>
      </c>
      <c r="D106" s="54"/>
    </row>
    <row r="107" spans="3:4" hidden="1" x14ac:dyDescent="0.45">
      <c r="C107" s="55"/>
      <c r="D107" s="63"/>
    </row>
    <row r="108" spans="3:4" hidden="1" x14ac:dyDescent="0.45">
      <c r="C108" s="72"/>
      <c r="D108" s="64"/>
    </row>
    <row r="109" spans="3:4" hidden="1" x14ac:dyDescent="0.45">
      <c r="C109" s="57"/>
      <c r="D109" s="63"/>
    </row>
    <row r="110" spans="3:4" hidden="1" x14ac:dyDescent="0.45">
      <c r="C110" s="65" t="s">
        <v>113</v>
      </c>
      <c r="D110" s="54"/>
    </row>
    <row r="111" spans="3:4" hidden="1" x14ac:dyDescent="0.45">
      <c r="C111" s="53"/>
      <c r="D111" s="66"/>
    </row>
    <row r="112" spans="3:4" hidden="1" x14ac:dyDescent="0.45">
      <c r="C112" s="65" t="s">
        <v>113</v>
      </c>
      <c r="D112" s="73"/>
    </row>
    <row r="113" spans="3:4" hidden="1" x14ac:dyDescent="0.45">
      <c r="C113" s="74"/>
      <c r="D113" s="63"/>
    </row>
    <row r="114" spans="3:4" hidden="1" x14ac:dyDescent="0.45">
      <c r="C114" s="53" t="s">
        <v>113</v>
      </c>
      <c r="D114" s="54"/>
    </row>
    <row r="115" spans="3:4" hidden="1" x14ac:dyDescent="0.45">
      <c r="C115" s="75"/>
      <c r="D115" s="63"/>
    </row>
    <row r="116" spans="3:4" hidden="1" x14ac:dyDescent="0.45">
      <c r="C116" s="53" t="s">
        <v>113</v>
      </c>
      <c r="D116" s="54"/>
    </row>
    <row r="117" spans="3:4" hidden="1" x14ac:dyDescent="0.45">
      <c r="C117" s="51"/>
      <c r="D117" s="63"/>
    </row>
    <row r="118" spans="3:4" hidden="1" x14ac:dyDescent="0.45">
      <c r="C118" s="74"/>
      <c r="D118" s="63"/>
    </row>
    <row r="119" spans="3:4" hidden="1" x14ac:dyDescent="0.45">
      <c r="C119" s="75"/>
      <c r="D119" s="63"/>
    </row>
    <row r="120" spans="3:4" hidden="1" x14ac:dyDescent="0.45">
      <c r="C120" s="53" t="s">
        <v>113</v>
      </c>
      <c r="D120" s="54"/>
    </row>
    <row r="121" spans="3:4" hidden="1" x14ac:dyDescent="0.45">
      <c r="C121" s="72"/>
      <c r="D121" s="60"/>
    </row>
    <row r="122" spans="3:4" hidden="1" x14ac:dyDescent="0.45">
      <c r="C122" s="53" t="s">
        <v>113</v>
      </c>
      <c r="D122" s="62"/>
    </row>
    <row r="123" spans="3:4" hidden="1" x14ac:dyDescent="0.45">
      <c r="C123" s="61"/>
      <c r="D123" s="60"/>
    </row>
    <row r="124" spans="3:4" hidden="1" x14ac:dyDescent="0.45">
      <c r="C124" s="53" t="s">
        <v>113</v>
      </c>
      <c r="D124" s="62"/>
    </row>
    <row r="125" spans="3:4" hidden="1" x14ac:dyDescent="0.45">
      <c r="C125" s="75"/>
      <c r="D125" s="76"/>
    </row>
    <row r="126" spans="3:4" hidden="1" x14ac:dyDescent="0.45">
      <c r="C126" s="77" t="s">
        <v>113</v>
      </c>
      <c r="D126" s="62"/>
    </row>
    <row r="127" spans="3:4" hidden="1" x14ac:dyDescent="0.45">
      <c r="C127" s="78"/>
      <c r="D127" s="79"/>
    </row>
    <row r="128" spans="3:4" hidden="1" x14ac:dyDescent="0.45">
      <c r="C128" s="80" t="s">
        <v>113</v>
      </c>
      <c r="D128" s="81"/>
    </row>
    <row r="129" spans="3:4" hidden="1" x14ac:dyDescent="0.45">
      <c r="C129" s="82"/>
      <c r="D129" s="66"/>
    </row>
    <row r="130" spans="3:4" hidden="1" x14ac:dyDescent="0.45">
      <c r="C130" s="77" t="s">
        <v>113</v>
      </c>
      <c r="D130" s="62"/>
    </row>
    <row r="131" spans="3:4" hidden="1" x14ac:dyDescent="0.45">
      <c r="C131" s="78"/>
      <c r="D131" s="79"/>
    </row>
    <row r="132" spans="3:4" hidden="1" x14ac:dyDescent="0.45">
      <c r="C132" s="77" t="s">
        <v>113</v>
      </c>
      <c r="D132" s="62"/>
    </row>
    <row r="133" spans="3:4" hidden="1" x14ac:dyDescent="0.45">
      <c r="C133" s="51"/>
      <c r="D133" s="76"/>
    </row>
    <row r="134" spans="3:4" hidden="1" x14ac:dyDescent="0.45">
      <c r="C134" s="77" t="s">
        <v>113</v>
      </c>
      <c r="D134" s="62"/>
    </row>
    <row r="135" spans="3:4" hidden="1" x14ac:dyDescent="0.45">
      <c r="C135" s="83"/>
      <c r="D135" s="71"/>
    </row>
    <row r="136" spans="3:4" hidden="1" x14ac:dyDescent="0.45">
      <c r="C136" s="77" t="s">
        <v>113</v>
      </c>
      <c r="D136" s="62"/>
    </row>
    <row r="137" spans="3:4" hidden="1" x14ac:dyDescent="0.45">
      <c r="C137" s="80"/>
      <c r="D137" s="76"/>
    </row>
    <row r="138" spans="3:4" hidden="1" x14ac:dyDescent="0.45">
      <c r="C138" s="77" t="s">
        <v>113</v>
      </c>
      <c r="D138" s="54"/>
    </row>
    <row r="139" spans="3:4" hidden="1" x14ac:dyDescent="0.45">
      <c r="C139" s="53"/>
      <c r="D139" s="84"/>
    </row>
    <row r="140" spans="3:4" hidden="1" x14ac:dyDescent="0.45">
      <c r="C140" s="80" t="s">
        <v>113</v>
      </c>
      <c r="D140" s="54"/>
    </row>
    <row r="141" spans="3:4" hidden="1" x14ac:dyDescent="0.45">
      <c r="C141" s="82"/>
      <c r="D141" s="63"/>
    </row>
    <row r="142" spans="3:4" hidden="1" x14ac:dyDescent="0.45">
      <c r="C142" s="85" t="s">
        <v>113</v>
      </c>
      <c r="D142" s="62"/>
    </row>
    <row r="143" spans="3:4" hidden="1" x14ac:dyDescent="0.45">
      <c r="C143" s="61"/>
      <c r="D143" s="86"/>
    </row>
    <row r="144" spans="3:4" hidden="1" x14ac:dyDescent="0.45">
      <c r="C144" s="49"/>
      <c r="D144" s="86"/>
    </row>
    <row r="145" spans="3:4" hidden="1" x14ac:dyDescent="0.45">
      <c r="C145" s="65"/>
      <c r="D145" s="86"/>
    </row>
    <row r="146" spans="3:4" hidden="1" x14ac:dyDescent="0.45">
      <c r="C146" s="78" t="s">
        <v>113</v>
      </c>
      <c r="D146" s="62"/>
    </row>
    <row r="147" spans="3:4" hidden="1" x14ac:dyDescent="0.45">
      <c r="C147" s="51"/>
      <c r="D147" s="86"/>
    </row>
    <row r="148" spans="3:4" hidden="1" x14ac:dyDescent="0.45">
      <c r="C148" s="77" t="s">
        <v>113</v>
      </c>
      <c r="D148" s="62"/>
    </row>
    <row r="149" spans="3:4" hidden="1" x14ac:dyDescent="0.45">
      <c r="C149" s="83"/>
      <c r="D149" s="84"/>
    </row>
    <row r="150" spans="3:4" hidden="1" x14ac:dyDescent="0.45">
      <c r="C150" s="77" t="s">
        <v>113</v>
      </c>
      <c r="D150" s="62"/>
    </row>
    <row r="151" spans="3:4" hidden="1" x14ac:dyDescent="0.45">
      <c r="C151" s="77"/>
      <c r="D151" s="66"/>
    </row>
    <row r="152" spans="3:4" ht="19.8" hidden="1" x14ac:dyDescent="0.45">
      <c r="C152" s="87" t="s">
        <v>113</v>
      </c>
      <c r="D152" s="88"/>
    </row>
    <row r="153" spans="3:4" ht="19.8" hidden="1" x14ac:dyDescent="0.45">
      <c r="C153" s="89"/>
      <c r="D153" s="63"/>
    </row>
    <row r="154" spans="3:4" ht="19.8" hidden="1" x14ac:dyDescent="0.45">
      <c r="C154" s="90" t="s">
        <v>113</v>
      </c>
      <c r="D154" s="81"/>
    </row>
    <row r="155" spans="3:4" ht="19.8" hidden="1" x14ac:dyDescent="0.45">
      <c r="C155" s="91"/>
      <c r="D155" s="92"/>
    </row>
    <row r="156" spans="3:4" ht="19.8" hidden="1" x14ac:dyDescent="0.45">
      <c r="C156" s="93" t="s">
        <v>113</v>
      </c>
      <c r="D156" s="62"/>
    </row>
    <row r="157" spans="3:4" ht="19.8" hidden="1" x14ac:dyDescent="0.45">
      <c r="C157" s="90"/>
      <c r="D157" s="84"/>
    </row>
    <row r="158" spans="3:4" ht="19.8" hidden="1" x14ac:dyDescent="0.45">
      <c r="C158" s="93" t="s">
        <v>113</v>
      </c>
      <c r="D158" s="62"/>
    </row>
    <row r="159" spans="3:4" ht="19.8" hidden="1" x14ac:dyDescent="0.45">
      <c r="C159" s="89"/>
      <c r="D159" s="76"/>
    </row>
    <row r="160" spans="3:4" ht="19.8" hidden="1" x14ac:dyDescent="0.45">
      <c r="C160" s="93" t="s">
        <v>113</v>
      </c>
      <c r="D160" s="62"/>
    </row>
    <row r="161" spans="3:4" ht="19.8" hidden="1" x14ac:dyDescent="0.45">
      <c r="C161" s="94"/>
      <c r="D161" s="84"/>
    </row>
    <row r="162" spans="3:4" ht="19.8" hidden="1" x14ac:dyDescent="0.45">
      <c r="C162" s="93" t="s">
        <v>113</v>
      </c>
      <c r="D162" s="62"/>
    </row>
    <row r="163" spans="3:4" ht="19.8" hidden="1" x14ac:dyDescent="0.45">
      <c r="C163" s="93"/>
      <c r="D163" s="95"/>
    </row>
    <row r="164" spans="3:4" ht="19.8" hidden="1" x14ac:dyDescent="0.45">
      <c r="C164" s="87" t="s">
        <v>113</v>
      </c>
      <c r="D164" s="88"/>
    </row>
    <row r="165" spans="3:4" ht="19.8" hidden="1" x14ac:dyDescent="0.45">
      <c r="C165" s="89"/>
      <c r="D165" s="63"/>
    </row>
    <row r="166" spans="3:4" ht="19.8" hidden="1" x14ac:dyDescent="0.45">
      <c r="C166" s="90" t="s">
        <v>113</v>
      </c>
      <c r="D166" s="81"/>
    </row>
    <row r="167" spans="3:4" ht="19.8" hidden="1" x14ac:dyDescent="0.45">
      <c r="C167" s="91"/>
      <c r="D167" s="66"/>
    </row>
    <row r="168" spans="3:4" ht="19.8" hidden="1" x14ac:dyDescent="0.45">
      <c r="C168" s="93" t="s">
        <v>113</v>
      </c>
      <c r="D168" s="62"/>
    </row>
    <row r="169" spans="3:4" ht="19.8" hidden="1" x14ac:dyDescent="0.45">
      <c r="C169" s="90"/>
      <c r="D169" s="76"/>
    </row>
    <row r="170" spans="3:4" ht="19.8" hidden="1" x14ac:dyDescent="0.45">
      <c r="C170" s="93" t="s">
        <v>113</v>
      </c>
      <c r="D170" s="62"/>
    </row>
    <row r="171" spans="3:4" ht="19.8" hidden="1" x14ac:dyDescent="0.45">
      <c r="C171" s="89"/>
      <c r="D171" s="63"/>
    </row>
    <row r="172" spans="3:4" ht="19.8" hidden="1" x14ac:dyDescent="0.45">
      <c r="C172" s="93" t="s">
        <v>113</v>
      </c>
      <c r="D172" s="62"/>
    </row>
    <row r="173" spans="3:4" ht="19.8" hidden="1" x14ac:dyDescent="0.45">
      <c r="C173" s="94"/>
      <c r="D173" s="86"/>
    </row>
    <row r="174" spans="3:4" ht="19.8" hidden="1" x14ac:dyDescent="0.45">
      <c r="C174" s="93" t="s">
        <v>113</v>
      </c>
      <c r="D174" s="62"/>
    </row>
    <row r="175" spans="3:4" ht="19.8" hidden="1" x14ac:dyDescent="0.45">
      <c r="C175" s="90"/>
      <c r="D175" s="86"/>
    </row>
    <row r="176" spans="3:4" hidden="1" x14ac:dyDescent="0.45">
      <c r="C176" s="96"/>
      <c r="D176" s="97"/>
    </row>
  </sheetData>
  <protectedRanges>
    <protectedRange sqref="D12" name="範囲1" securityDescriptor=""/>
    <protectedRange sqref="D7" name="範囲1_1" securityDescriptor=""/>
    <protectedRange sqref="D6" name="範囲1_2" securityDescriptor=""/>
    <protectedRange sqref="D22:D23" name="範囲1_3" securityDescriptor=""/>
  </protectedRanges>
  <phoneticPr fontId="4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相談会集計</vt:lpstr>
      <vt:lpstr>相談会属性</vt:lpstr>
      <vt:lpstr>特記事項</vt:lpstr>
      <vt:lpstr>相談会集計!Print_Area</vt:lpstr>
      <vt:lpstr>相談会属性!Print_Area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宇田川力</dc:creator>
  <cp:lastModifiedBy>宇田川 力</cp:lastModifiedBy>
  <dcterms:created xsi:type="dcterms:W3CDTF">2019-07-16T04:09:00Z</dcterms:created>
  <dcterms:modified xsi:type="dcterms:W3CDTF">2022-04-07T01:36:42Z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