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mc:AlternateContent xmlns:mc="http://schemas.openxmlformats.org/markup-compatibility/2006">
    <mc:Choice Requires="x15">
      <x15ac:absPath xmlns:x15ac="http://schemas.microsoft.com/office/spreadsheetml/2010/11/ac" url="C:\XREA\public_html\private\cgi\postmail2\"/>
    </mc:Choice>
  </mc:AlternateContent>
  <xr:revisionPtr revIDLastSave="0" documentId="13_ncr:1_{B6AB7094-5155-450B-B775-338BD0BE1FCA}" xr6:coauthVersionLast="47" xr6:coauthVersionMax="47" xr10:uidLastSave="{00000000-0000-0000-0000-000000000000}"/>
  <bookViews>
    <workbookView xWindow="2844" yWindow="0" windowWidth="17280" windowHeight="12156" xr2:uid="{00000000-000D-0000-FFFF-FFFF00000000}"/>
  </bookViews>
  <sheets>
    <sheet name="相談会集計" sheetId="1" r:id="rId1"/>
    <sheet name="相談会属性" sheetId="2" r:id="rId2"/>
    <sheet name="特記事項" sheetId="3" r:id="rId3"/>
    <sheet name="特記事項（2022）" sheetId="4" r:id="rId4"/>
  </sheets>
  <definedNames>
    <definedName name="_xlnm._FilterDatabase" localSheetId="0" hidden="1">相談会集計!$A$2:$V$37</definedName>
    <definedName name="_xlnm._FilterDatabase" localSheetId="1" hidden="1">相談会属性!$B$1:$U$35</definedName>
    <definedName name="_xlnm.Print_Area" localSheetId="0">相談会集計!$B$1:$U$61</definedName>
    <definedName name="_xlnm.Print_Area" localSheetId="1">相談会属性!$C$1:$U$97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1" i="1" l="1"/>
  <c r="U32" i="1"/>
  <c r="U33" i="1"/>
  <c r="P75" i="2"/>
  <c r="P74" i="2"/>
  <c r="P73" i="2"/>
  <c r="P72" i="2"/>
  <c r="D33" i="2"/>
  <c r="C33" i="2"/>
  <c r="D31" i="2"/>
  <c r="D32" i="2"/>
  <c r="H33" i="1"/>
  <c r="H32" i="1"/>
  <c r="H31" i="1"/>
  <c r="O73" i="2"/>
  <c r="U30" i="1"/>
  <c r="D30" i="2"/>
  <c r="H30" i="1"/>
  <c r="O74" i="2"/>
  <c r="O72" i="2"/>
  <c r="C29" i="2"/>
  <c r="D29" i="2"/>
  <c r="D28" i="2"/>
  <c r="C28" i="2"/>
  <c r="U29" i="1"/>
  <c r="H29" i="1"/>
  <c r="E29" i="2"/>
  <c r="U28" i="1"/>
  <c r="H28" i="1"/>
  <c r="E26" i="2"/>
  <c r="N74" i="2"/>
  <c r="N72" i="2"/>
  <c r="U27" i="1"/>
  <c r="D27" i="2"/>
  <c r="H27" i="1"/>
  <c r="U26" i="1"/>
  <c r="D26" i="2"/>
  <c r="H26" i="1"/>
  <c r="N75" i="2" l="1"/>
  <c r="O75" i="2"/>
  <c r="U25" i="1"/>
  <c r="M73" i="2"/>
  <c r="D25" i="2"/>
  <c r="H25" i="1"/>
  <c r="M72" i="2" l="1"/>
  <c r="M75" i="2" s="1"/>
  <c r="U24" i="1"/>
  <c r="D24" i="2"/>
  <c r="H24" i="1"/>
  <c r="L73" i="2"/>
  <c r="U23" i="1"/>
  <c r="D23" i="2"/>
  <c r="H23" i="1"/>
  <c r="L74" i="2"/>
  <c r="K74" i="2"/>
  <c r="U22" i="1"/>
  <c r="D22" i="2"/>
  <c r="H22" i="1"/>
  <c r="K73" i="2"/>
  <c r="K72" i="2"/>
  <c r="U21" i="1"/>
  <c r="D21" i="2"/>
  <c r="H21" i="1"/>
  <c r="C21" i="2"/>
  <c r="D20" i="2"/>
  <c r="U20" i="1"/>
  <c r="U19" i="1"/>
  <c r="H20" i="1"/>
  <c r="D19" i="2"/>
  <c r="H19" i="1"/>
  <c r="J73" i="2"/>
  <c r="J72" i="2"/>
  <c r="D18" i="2"/>
  <c r="U18" i="1"/>
  <c r="H18" i="1"/>
  <c r="D17" i="2"/>
  <c r="U17" i="1"/>
  <c r="H17" i="1"/>
  <c r="J74" i="2"/>
  <c r="I73" i="2"/>
  <c r="D16" i="2"/>
  <c r="U16" i="1"/>
  <c r="H16" i="1"/>
  <c r="J75" i="2" l="1"/>
  <c r="K75" i="2"/>
  <c r="L75" i="2"/>
  <c r="I72" i="2"/>
  <c r="I75" i="2" s="1"/>
  <c r="U15" i="1"/>
  <c r="D15" i="2"/>
  <c r="H15" i="1"/>
  <c r="D14" i="2"/>
  <c r="U14" i="1"/>
  <c r="H14" i="1"/>
  <c r="H72" i="2"/>
  <c r="G74" i="2"/>
  <c r="H74" i="2"/>
  <c r="D13" i="2"/>
  <c r="D12" i="2"/>
  <c r="E12" i="2"/>
  <c r="U13" i="1"/>
  <c r="H75" i="2" l="1"/>
  <c r="H13" i="1"/>
  <c r="U12" i="1"/>
  <c r="H12" i="1"/>
  <c r="G73" i="2"/>
  <c r="G75" i="2" s="1"/>
  <c r="F74" i="2"/>
  <c r="F73" i="2"/>
  <c r="F72" i="2"/>
  <c r="E73" i="2"/>
  <c r="E72" i="2"/>
  <c r="E74" i="2"/>
  <c r="D11" i="2"/>
  <c r="U11" i="1"/>
  <c r="H11" i="1"/>
  <c r="U10" i="1"/>
  <c r="D10" i="2"/>
  <c r="H10" i="1"/>
  <c r="D9" i="2"/>
  <c r="D8" i="2"/>
  <c r="D7" i="2"/>
  <c r="U9" i="1"/>
  <c r="U8" i="1"/>
  <c r="U7" i="1"/>
  <c r="H9" i="1"/>
  <c r="H8" i="1"/>
  <c r="H7" i="1"/>
  <c r="F75" i="2" l="1"/>
  <c r="D6" i="2"/>
  <c r="D5" i="2"/>
  <c r="T36" i="1"/>
  <c r="S36" i="1"/>
  <c r="R36" i="1"/>
  <c r="Q36" i="1"/>
  <c r="P36" i="1"/>
  <c r="O36" i="1"/>
  <c r="N36" i="1"/>
  <c r="M36" i="1"/>
  <c r="L36" i="1"/>
  <c r="K36" i="1"/>
  <c r="J36" i="1"/>
  <c r="H6" i="1"/>
  <c r="H5" i="1"/>
  <c r="U5" i="1"/>
  <c r="U6" i="1"/>
  <c r="U34" i="2"/>
  <c r="T34" i="2"/>
  <c r="S34" i="2"/>
  <c r="R34" i="2"/>
  <c r="Q34" i="2"/>
  <c r="P34" i="2"/>
  <c r="O34" i="2"/>
  <c r="N34" i="2"/>
  <c r="M34" i="2"/>
  <c r="L34" i="2"/>
  <c r="K34" i="2"/>
  <c r="J34" i="2"/>
  <c r="I34" i="2"/>
  <c r="H34" i="2"/>
  <c r="G34" i="2"/>
  <c r="F34" i="2"/>
  <c r="U4" i="1"/>
  <c r="H4" i="1"/>
  <c r="AC3" i="1" l="1"/>
  <c r="AB3" i="1"/>
  <c r="AA3" i="1"/>
  <c r="AA28" i="1" l="1"/>
  <c r="AC30" i="1"/>
  <c r="AB33" i="1"/>
  <c r="AA30" i="1"/>
  <c r="AB30" i="1"/>
  <c r="AA33" i="1"/>
  <c r="AB28" i="1"/>
  <c r="AC33" i="1"/>
  <c r="AC28" i="1"/>
  <c r="T48" i="2" l="1"/>
  <c r="S48" i="2"/>
  <c r="R48" i="2"/>
  <c r="Q48" i="2"/>
  <c r="P48" i="2"/>
  <c r="O48" i="2"/>
  <c r="N48" i="2"/>
  <c r="L48" i="2"/>
  <c r="K48" i="2"/>
  <c r="J48" i="2"/>
  <c r="I48" i="2"/>
  <c r="H48" i="2"/>
  <c r="T49" i="2"/>
  <c r="S49" i="2"/>
  <c r="R49" i="2"/>
  <c r="O49" i="2"/>
  <c r="N49" i="2"/>
  <c r="L49" i="2"/>
  <c r="K49" i="2"/>
  <c r="H49" i="2"/>
  <c r="E49" i="2"/>
  <c r="D49" i="2"/>
  <c r="W33" i="2"/>
  <c r="A33" i="2"/>
  <c r="W32" i="2"/>
  <c r="E32" i="2"/>
  <c r="C32" i="2"/>
  <c r="A32" i="2"/>
  <c r="W31" i="2"/>
  <c r="E31" i="2"/>
  <c r="C31" i="2"/>
  <c r="A31" i="2"/>
  <c r="W30" i="2"/>
  <c r="E30" i="2"/>
  <c r="C30" i="2"/>
  <c r="A30" i="2"/>
  <c r="W29" i="2"/>
  <c r="A29" i="2"/>
  <c r="W28" i="2"/>
  <c r="E28" i="2"/>
  <c r="A28" i="2"/>
  <c r="W27" i="2"/>
  <c r="E27" i="2"/>
  <c r="C27" i="2"/>
  <c r="A27" i="2"/>
  <c r="W26" i="2"/>
  <c r="C26" i="2"/>
  <c r="A26" i="2"/>
  <c r="W25" i="2"/>
  <c r="E25" i="2"/>
  <c r="C25" i="2"/>
  <c r="A25" i="2"/>
  <c r="W24" i="2"/>
  <c r="E24" i="2"/>
  <c r="C24" i="2"/>
  <c r="A24" i="2"/>
  <c r="W23" i="2"/>
  <c r="E23" i="2"/>
  <c r="C23" i="2"/>
  <c r="A23" i="2"/>
  <c r="W22" i="2"/>
  <c r="E22" i="2"/>
  <c r="C22" i="2"/>
  <c r="A22" i="2"/>
  <c r="W21" i="2"/>
  <c r="E21" i="2"/>
  <c r="A21" i="2"/>
  <c r="W20" i="2"/>
  <c r="E20" i="2"/>
  <c r="C20" i="2"/>
  <c r="A20" i="2"/>
  <c r="W19" i="2"/>
  <c r="E19" i="2"/>
  <c r="C19" i="2"/>
  <c r="A19" i="2"/>
  <c r="W18" i="2"/>
  <c r="E18" i="2"/>
  <c r="C18" i="2"/>
  <c r="A18" i="2"/>
  <c r="W17" i="2"/>
  <c r="E17" i="2"/>
  <c r="C17" i="2"/>
  <c r="A17" i="2"/>
  <c r="W16" i="2"/>
  <c r="E16" i="2"/>
  <c r="C16" i="2"/>
  <c r="A16" i="2"/>
  <c r="W15" i="2"/>
  <c r="E15" i="2"/>
  <c r="C15" i="2"/>
  <c r="A15" i="2"/>
  <c r="W14" i="2"/>
  <c r="E14" i="2"/>
  <c r="C14" i="2"/>
  <c r="A14" i="2"/>
  <c r="W13" i="2"/>
  <c r="E13" i="2"/>
  <c r="C13" i="2"/>
  <c r="A13" i="2"/>
  <c r="W12" i="2"/>
  <c r="C12" i="2"/>
  <c r="A12" i="2"/>
  <c r="W11" i="2"/>
  <c r="E11" i="2"/>
  <c r="C11" i="2"/>
  <c r="A11" i="2"/>
  <c r="W10" i="2"/>
  <c r="E10" i="2"/>
  <c r="C10" i="2"/>
  <c r="A10" i="2"/>
  <c r="W9" i="2"/>
  <c r="E9" i="2"/>
  <c r="C9" i="2"/>
  <c r="A9" i="2"/>
  <c r="W8" i="2"/>
  <c r="E8" i="2"/>
  <c r="C8" i="2"/>
  <c r="A8" i="2"/>
  <c r="W7" i="2"/>
  <c r="E7" i="2"/>
  <c r="C7" i="2"/>
  <c r="A7" i="2"/>
  <c r="W6" i="2"/>
  <c r="E6" i="2"/>
  <c r="C6" i="2"/>
  <c r="A6" i="2"/>
  <c r="W5" i="2"/>
  <c r="B5" i="2"/>
  <c r="B6" i="2" s="1"/>
  <c r="B7" i="2" s="1"/>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A5" i="2"/>
  <c r="W4" i="2"/>
  <c r="E4" i="2"/>
  <c r="C4" i="2"/>
  <c r="A4" i="2"/>
  <c r="AB3" i="2"/>
  <c r="AA3" i="2"/>
  <c r="Z3" i="2"/>
  <c r="U36" i="1"/>
  <c r="I36" i="1"/>
  <c r="G36" i="1"/>
  <c r="F36" i="1"/>
  <c r="E36" i="1"/>
  <c r="C35" i="1"/>
  <c r="A5" i="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A13" i="2" l="1"/>
  <c r="Z13" i="2"/>
  <c r="AB13" i="2"/>
  <c r="Z12" i="2"/>
  <c r="AB12" i="2"/>
  <c r="AA12" i="2"/>
  <c r="Z5" i="2"/>
  <c r="Z26" i="2"/>
  <c r="AB4" i="2"/>
  <c r="AB17" i="2"/>
  <c r="AA33" i="2"/>
  <c r="Z11" i="2"/>
  <c r="Z18" i="2"/>
  <c r="AB21" i="2"/>
  <c r="AA9" i="2"/>
  <c r="AB10" i="2"/>
  <c r="AB18" i="2"/>
  <c r="AB32" i="2"/>
  <c r="AC6" i="1"/>
  <c r="AB6" i="1"/>
  <c r="AA6" i="1"/>
  <c r="AC14" i="1"/>
  <c r="AB14" i="1"/>
  <c r="AA14" i="1"/>
  <c r="AC22" i="1"/>
  <c r="AB22" i="1"/>
  <c r="AA22" i="1"/>
  <c r="AA21" i="1"/>
  <c r="AC21" i="1"/>
  <c r="AB21" i="1"/>
  <c r="AB7" i="1"/>
  <c r="AA7" i="1"/>
  <c r="AC7" i="1"/>
  <c r="AB15" i="1"/>
  <c r="AA15" i="1"/>
  <c r="AC15" i="1"/>
  <c r="AB23" i="1"/>
  <c r="AA23" i="1"/>
  <c r="AC23" i="1"/>
  <c r="AC4" i="1"/>
  <c r="AB4" i="1"/>
  <c r="AA4" i="1"/>
  <c r="AC8" i="1"/>
  <c r="AB8" i="1"/>
  <c r="AA8" i="1"/>
  <c r="AC24" i="1"/>
  <c r="AB24" i="1"/>
  <c r="AA24" i="1"/>
  <c r="AA13" i="1"/>
  <c r="AC13" i="1"/>
  <c r="AB13" i="1"/>
  <c r="AC16" i="1"/>
  <c r="AB16" i="1"/>
  <c r="AA16" i="1"/>
  <c r="AC9" i="1"/>
  <c r="AB9" i="1"/>
  <c r="AA9" i="1"/>
  <c r="AC17" i="1"/>
  <c r="AB17" i="1"/>
  <c r="AA17" i="1"/>
  <c r="AC25" i="1"/>
  <c r="AB25" i="1"/>
  <c r="AA25" i="1"/>
  <c r="AA5" i="1"/>
  <c r="AC5" i="1"/>
  <c r="AB5" i="1"/>
  <c r="AA10" i="1"/>
  <c r="AB10" i="1"/>
  <c r="AC10" i="1"/>
  <c r="AA18" i="1"/>
  <c r="AB18" i="1"/>
  <c r="AC18" i="1"/>
  <c r="AA26" i="1"/>
  <c r="AB26" i="1"/>
  <c r="AC26" i="1"/>
  <c r="AC29" i="1"/>
  <c r="AA29" i="1"/>
  <c r="AB29" i="1"/>
  <c r="AC11" i="1"/>
  <c r="AB11" i="1"/>
  <c r="AA11" i="1"/>
  <c r="AC19" i="1"/>
  <c r="AB19" i="1"/>
  <c r="AA19" i="1"/>
  <c r="AC27" i="1"/>
  <c r="AB27" i="1"/>
  <c r="AA27" i="1"/>
  <c r="AB31" i="1"/>
  <c r="AA31" i="1"/>
  <c r="AC31" i="1"/>
  <c r="AC12" i="1"/>
  <c r="AB12" i="1"/>
  <c r="AA12" i="1"/>
  <c r="AC20" i="1"/>
  <c r="AB20" i="1"/>
  <c r="AA20" i="1"/>
  <c r="AC32" i="1"/>
  <c r="AB32" i="1"/>
  <c r="AA32" i="1"/>
  <c r="AB9" i="2"/>
  <c r="AB20" i="2"/>
  <c r="AB25" i="2"/>
  <c r="Z31" i="2"/>
  <c r="AA17" i="2"/>
  <c r="AB26" i="2"/>
  <c r="Z19" i="2"/>
  <c r="Z20" i="2"/>
  <c r="Z27" i="2"/>
  <c r="AB5" i="2"/>
  <c r="Z10" i="2"/>
  <c r="AA10" i="2"/>
  <c r="AB8" i="2"/>
  <c r="Z33" i="2"/>
  <c r="M37" i="1"/>
  <c r="M35" i="2"/>
  <c r="P37" i="1"/>
  <c r="AB28" i="2"/>
  <c r="N37" i="1"/>
  <c r="Q37" i="1"/>
  <c r="O37" i="1"/>
  <c r="AB33" i="2"/>
  <c r="AB29" i="2"/>
  <c r="I37" i="1"/>
  <c r="R37" i="1"/>
  <c r="J37" i="1"/>
  <c r="S37" i="1"/>
  <c r="K37" i="1"/>
  <c r="T37" i="1"/>
  <c r="L37" i="1"/>
  <c r="O35" i="2"/>
  <c r="T35" i="2"/>
  <c r="P35" i="2"/>
  <c r="S35" i="2"/>
  <c r="N35" i="2"/>
  <c r="AA4" i="2"/>
  <c r="AB14" i="2"/>
  <c r="AA14" i="2"/>
  <c r="Z14" i="2"/>
  <c r="AA26" i="2"/>
  <c r="AB23" i="2"/>
  <c r="AA23" i="2"/>
  <c r="Z23" i="2"/>
  <c r="AB15" i="2"/>
  <c r="AA15" i="2"/>
  <c r="Z15" i="2"/>
  <c r="AB7" i="2"/>
  <c r="AA7" i="2"/>
  <c r="Z7" i="2"/>
  <c r="AA27" i="2"/>
  <c r="AA30" i="2"/>
  <c r="Z4" i="2"/>
  <c r="AA19" i="2"/>
  <c r="AA25" i="2"/>
  <c r="AA16" i="2"/>
  <c r="Z16" i="2"/>
  <c r="D4" i="2"/>
  <c r="O42" i="2"/>
  <c r="G42" i="2"/>
  <c r="AA29" i="2"/>
  <c r="AA21" i="2"/>
  <c r="AA5" i="2"/>
  <c r="AB16" i="2"/>
  <c r="AB22" i="2"/>
  <c r="AA22" i="2"/>
  <c r="Z22" i="2"/>
  <c r="AB6" i="2"/>
  <c r="AA6" i="2"/>
  <c r="Z6" i="2"/>
  <c r="AA11" i="2"/>
  <c r="AA18" i="2"/>
  <c r="AA24" i="2"/>
  <c r="Z24" i="2"/>
  <c r="AB24" i="2"/>
  <c r="K42" i="2"/>
  <c r="E75" i="2"/>
  <c r="Z9" i="2"/>
  <c r="AB11" i="2"/>
  <c r="AA20" i="2"/>
  <c r="AB27" i="2"/>
  <c r="AA32" i="2"/>
  <c r="Z32" i="2"/>
  <c r="I49" i="2"/>
  <c r="P49" i="2"/>
  <c r="Q35" i="2"/>
  <c r="Z17" i="2"/>
  <c r="AB19" i="2"/>
  <c r="AB31" i="2"/>
  <c r="AA31" i="2"/>
  <c r="J49" i="2"/>
  <c r="Q49" i="2"/>
  <c r="R35" i="2"/>
  <c r="AA8" i="2"/>
  <c r="Z8" i="2"/>
  <c r="Z25" i="2"/>
  <c r="Z28" i="2"/>
  <c r="AB30" i="2"/>
  <c r="Z30" i="2"/>
  <c r="Z21" i="2"/>
  <c r="AA28" i="2"/>
  <c r="Z29" i="2"/>
  <c r="U35" i="2"/>
  <c r="AA34" i="1" l="1"/>
  <c r="AB34" i="1"/>
  <c r="AC34" i="1"/>
  <c r="L40" i="2" s="1"/>
  <c r="Q73" i="2"/>
  <c r="S42" i="2"/>
  <c r="J40" i="2"/>
  <c r="I40" i="2"/>
  <c r="N40" i="2"/>
  <c r="F40" i="2"/>
  <c r="M40" i="2"/>
  <c r="E40" i="2"/>
  <c r="Z34" i="2"/>
  <c r="AA34" i="2"/>
  <c r="AB34" i="2"/>
  <c r="Q74" i="2"/>
  <c r="Q72" i="2"/>
  <c r="B36" i="1" l="1"/>
  <c r="C34" i="2" s="1"/>
  <c r="D40" i="2"/>
  <c r="R72" i="2" s="1"/>
  <c r="Q75" i="2"/>
  <c r="R40" i="2"/>
  <c r="R74" i="2"/>
  <c r="O40" i="2"/>
  <c r="K40" i="2"/>
  <c r="H40" i="2"/>
  <c r="Q40" i="2"/>
  <c r="G40" i="2"/>
  <c r="S40" i="2" l="1"/>
  <c r="L35" i="2" s="1"/>
  <c r="P40" i="2"/>
  <c r="R73" i="2"/>
  <c r="S43" i="2" l="1"/>
  <c r="K35" i="2"/>
  <c r="G35" i="2"/>
  <c r="J35" i="2"/>
  <c r="I35" i="2"/>
  <c r="F35" i="2"/>
  <c r="H35" i="2"/>
  <c r="R75" i="2"/>
  <c r="S44" i="2"/>
  <c r="H36" i="1"/>
  <c r="G37" i="1" s="1"/>
  <c r="F37" i="1" l="1"/>
</calcChain>
</file>

<file path=xl/sharedStrings.xml><?xml version="1.0" encoding="utf-8"?>
<sst xmlns="http://schemas.openxmlformats.org/spreadsheetml/2006/main" count="460" uniqueCount="220">
  <si>
    <t>日付</t>
  </si>
  <si>
    <t>実施場所</t>
  </si>
  <si>
    <t>グループ</t>
  </si>
  <si>
    <t>講師数</t>
  </si>
  <si>
    <t>参加者</t>
  </si>
  <si>
    <t>パソコンの基礎</t>
  </si>
  <si>
    <t>デスクトップ整理</t>
  </si>
  <si>
    <t>セキュリティ</t>
  </si>
  <si>
    <t>ワード</t>
  </si>
  <si>
    <t>エクセル</t>
  </si>
  <si>
    <t>インターネット</t>
  </si>
  <si>
    <t>Ｅメール</t>
  </si>
  <si>
    <t>はがき</t>
  </si>
  <si>
    <t>映像・音楽メディア</t>
  </si>
  <si>
    <t>周辺接続機器</t>
  </si>
  <si>
    <t>デジカメ</t>
  </si>
  <si>
    <t>その他</t>
  </si>
  <si>
    <t>相談件数</t>
  </si>
  <si>
    <t>6</t>
  </si>
  <si>
    <t>19</t>
  </si>
  <si>
    <t>16</t>
  </si>
  <si>
    <t>14</t>
  </si>
  <si>
    <t>初めて</t>
  </si>
  <si>
    <t>再来訪</t>
  </si>
  <si>
    <t>合計</t>
  </si>
  <si>
    <t>◆</t>
  </si>
  <si>
    <t>中止</t>
  </si>
  <si>
    <t>北</t>
  </si>
  <si>
    <t xml:space="preserve"> 地区文化センター</t>
  </si>
  <si>
    <t>東</t>
  </si>
  <si>
    <t>公</t>
  </si>
  <si>
    <t>A</t>
  </si>
  <si>
    <t>東地区</t>
  </si>
  <si>
    <t>D</t>
  </si>
  <si>
    <t>Dグループ</t>
  </si>
  <si>
    <t>ｃ</t>
  </si>
  <si>
    <t>C</t>
  </si>
  <si>
    <t>公民館</t>
  </si>
  <si>
    <t>9</t>
  </si>
  <si>
    <t>5</t>
  </si>
  <si>
    <t>北地区</t>
  </si>
  <si>
    <t>1</t>
  </si>
  <si>
    <t>0</t>
  </si>
  <si>
    <t>4</t>
  </si>
  <si>
    <t>3</t>
  </si>
  <si>
    <t>2</t>
  </si>
  <si>
    <t>※ このエクセルデータ及びグラフは、HPの「パソコン相談会実施報告」に記入された情報で、逐次更新しています。</t>
  </si>
  <si>
    <t>※ この表は、各グループ相談会担当者のご協力をいただき、ホームページ部会運営委員が作成を担当しています。</t>
  </si>
  <si>
    <t>※ 相談者属性ならびに特記事項のシートもご覧ください。</t>
  </si>
  <si>
    <t>性別</t>
  </si>
  <si>
    <t>年齢区分</t>
  </si>
  <si>
    <t>パソコン</t>
  </si>
  <si>
    <t>パソコンのＯＳ</t>
  </si>
  <si>
    <t>男女</t>
  </si>
  <si>
    <t>男</t>
  </si>
  <si>
    <t>女</t>
  </si>
  <si>
    <t>～49</t>
  </si>
  <si>
    <t>50～</t>
  </si>
  <si>
    <t>60～</t>
  </si>
  <si>
    <t>70～</t>
  </si>
  <si>
    <t>80～</t>
  </si>
  <si>
    <t>会場</t>
  </si>
  <si>
    <t>持参</t>
  </si>
  <si>
    <t>ＸＰ</t>
  </si>
  <si>
    <t>VISTA</t>
  </si>
  <si>
    <t>Win 7</t>
  </si>
  <si>
    <t>Win 8</t>
  </si>
  <si>
    <t>Win 10</t>
  </si>
  <si>
    <t>Win 11</t>
  </si>
  <si>
    <t>Mobile</t>
  </si>
  <si>
    <t>相談者・性別データ</t>
  </si>
  <si>
    <t>東地区文化セﾝﾀｰ（Ａ）</t>
  </si>
  <si>
    <t>公民館（Ｃ）</t>
  </si>
  <si>
    <t>北地区文化セﾝﾀｰ（Ｄ）</t>
  </si>
  <si>
    <t>パソコン相談会　集計</t>
  </si>
  <si>
    <t>開催数</t>
  </si>
  <si>
    <t>男性</t>
  </si>
  <si>
    <t>女性</t>
  </si>
  <si>
    <t>開催</t>
  </si>
  <si>
    <t>相談者</t>
  </si>
  <si>
    <t>相談件数データ（相談会集計）</t>
  </si>
  <si>
    <t>相談件数　計</t>
  </si>
  <si>
    <t>相談件数　総計</t>
  </si>
  <si>
    <t>１開催当たり</t>
  </si>
  <si>
    <t>相談者の男女構成</t>
  </si>
  <si>
    <t>相談者の年齢構成</t>
  </si>
  <si>
    <t>パソコンのOS構成</t>
  </si>
  <si>
    <t>人</t>
  </si>
  <si>
    <t>台</t>
  </si>
  <si>
    <t>4月</t>
  </si>
  <si>
    <t>5月</t>
  </si>
  <si>
    <r>
      <rPr>
        <b/>
        <sz val="11"/>
        <color theme="1"/>
        <rFont val="游ゴシック"/>
        <family val="3"/>
        <charset val="128"/>
        <scheme val="minor"/>
      </rPr>
      <t>6</t>
    </r>
    <r>
      <rPr>
        <b/>
        <sz val="11"/>
        <color indexed="8"/>
        <rFont val="游ゴシック"/>
        <family val="3"/>
        <charset val="128"/>
        <scheme val="minor"/>
      </rPr>
      <t>月</t>
    </r>
  </si>
  <si>
    <r>
      <rPr>
        <b/>
        <sz val="11"/>
        <color theme="1"/>
        <rFont val="游ゴシック"/>
        <family val="3"/>
        <charset val="128"/>
        <scheme val="minor"/>
      </rPr>
      <t>7</t>
    </r>
    <r>
      <rPr>
        <b/>
        <sz val="11"/>
        <color indexed="8"/>
        <rFont val="游ゴシック"/>
        <family val="3"/>
        <charset val="128"/>
        <scheme val="minor"/>
      </rPr>
      <t>月</t>
    </r>
  </si>
  <si>
    <r>
      <rPr>
        <b/>
        <sz val="11"/>
        <color theme="1"/>
        <rFont val="游ゴシック"/>
        <family val="3"/>
        <charset val="128"/>
        <scheme val="minor"/>
      </rPr>
      <t>8</t>
    </r>
    <r>
      <rPr>
        <b/>
        <sz val="11"/>
        <color indexed="8"/>
        <rFont val="游ゴシック"/>
        <family val="3"/>
        <charset val="128"/>
        <scheme val="minor"/>
      </rPr>
      <t>月</t>
    </r>
  </si>
  <si>
    <r>
      <rPr>
        <b/>
        <sz val="11"/>
        <color theme="1"/>
        <rFont val="游ゴシック"/>
        <family val="3"/>
        <charset val="128"/>
        <scheme val="minor"/>
      </rPr>
      <t>9</t>
    </r>
    <r>
      <rPr>
        <b/>
        <sz val="11"/>
        <color indexed="8"/>
        <rFont val="游ゴシック"/>
        <family val="3"/>
        <charset val="128"/>
        <scheme val="minor"/>
      </rPr>
      <t>月</t>
    </r>
  </si>
  <si>
    <t>10月</t>
  </si>
  <si>
    <r>
      <rPr>
        <b/>
        <sz val="11"/>
        <color theme="1"/>
        <rFont val="游ゴシック"/>
        <family val="3"/>
        <charset val="128"/>
        <scheme val="minor"/>
      </rPr>
      <t>11</t>
    </r>
    <r>
      <rPr>
        <b/>
        <sz val="11"/>
        <color indexed="8"/>
        <rFont val="游ゴシック"/>
        <family val="3"/>
        <charset val="128"/>
        <scheme val="minor"/>
      </rPr>
      <t>月</t>
    </r>
  </si>
  <si>
    <r>
      <rPr>
        <b/>
        <sz val="11"/>
        <color theme="1"/>
        <rFont val="游ゴシック"/>
        <family val="3"/>
        <charset val="128"/>
        <scheme val="minor"/>
      </rPr>
      <t>12</t>
    </r>
    <r>
      <rPr>
        <b/>
        <sz val="11"/>
        <color indexed="8"/>
        <rFont val="游ゴシック"/>
        <family val="3"/>
        <charset val="128"/>
        <scheme val="minor"/>
      </rPr>
      <t>月</t>
    </r>
  </si>
  <si>
    <r>
      <rPr>
        <b/>
        <sz val="11"/>
        <color theme="1"/>
        <rFont val="游ゴシック"/>
        <family val="3"/>
        <charset val="128"/>
        <scheme val="minor"/>
      </rPr>
      <t>1</t>
    </r>
    <r>
      <rPr>
        <b/>
        <sz val="11"/>
        <color indexed="8"/>
        <rFont val="游ゴシック"/>
        <family val="3"/>
        <charset val="128"/>
        <scheme val="minor"/>
      </rPr>
      <t>月</t>
    </r>
  </si>
  <si>
    <r>
      <rPr>
        <b/>
        <sz val="11"/>
        <color theme="1"/>
        <rFont val="游ゴシック"/>
        <family val="3"/>
        <charset val="128"/>
        <scheme val="minor"/>
      </rPr>
      <t>2</t>
    </r>
    <r>
      <rPr>
        <b/>
        <sz val="11"/>
        <color indexed="8"/>
        <rFont val="游ゴシック"/>
        <family val="3"/>
        <charset val="128"/>
        <scheme val="minor"/>
      </rPr>
      <t>月</t>
    </r>
  </si>
  <si>
    <r>
      <rPr>
        <b/>
        <sz val="11"/>
        <color theme="1"/>
        <rFont val="游ゴシック"/>
        <family val="3"/>
        <charset val="128"/>
        <scheme val="minor"/>
      </rPr>
      <t>3</t>
    </r>
    <r>
      <rPr>
        <b/>
        <sz val="11"/>
        <color indexed="8"/>
        <rFont val="游ゴシック"/>
        <family val="3"/>
        <charset val="128"/>
        <scheme val="minor"/>
      </rPr>
      <t>月</t>
    </r>
  </si>
  <si>
    <t>人/回</t>
  </si>
  <si>
    <t>A・東館</t>
  </si>
  <si>
    <t>C・公民館</t>
  </si>
  <si>
    <t>D・北館</t>
  </si>
  <si>
    <t>相談会報告</t>
  </si>
  <si>
    <t>◎</t>
  </si>
  <si>
    <t>4月23日　Ｃ</t>
  </si>
  <si>
    <t>例</t>
  </si>
  <si>
    <t>Excel講習の復習</t>
  </si>
  <si>
    <t>5月13日　A</t>
  </si>
  <si>
    <t>Zoomなどパソコンを使うと同時にスマホを活用したいという要望を受け、パソコンにスマホ画面を表示するアプリをインストールして確認したが成功しなかった。次回の相談会でもう一度トライしたいと思います。</t>
  </si>
  <si>
    <t>5月13日　C</t>
  </si>
  <si>
    <t xml:space="preserve"> Windows 10　累積プログラムの更新</t>
  </si>
  <si>
    <t>5月15日　A</t>
  </si>
  <si>
    <t>Windows11をご持参のユーザーも現れ少し困惑する場面もありましtが、新しいバージョンにも対応しなければならない時代になったようです。</t>
  </si>
  <si>
    <t>5月24日　C</t>
  </si>
  <si>
    <t>スマホの通信データ容量の確認方法。タブレットPCの文字入力操作について。</t>
  </si>
  <si>
    <t>6月5日　A</t>
  </si>
  <si>
    <t>Windows11を持参の方が見られました。初心者の方であったので対応できました。</t>
  </si>
  <si>
    <t>6月28日　C</t>
  </si>
  <si>
    <t xml:space="preserve"> PCの性能対策（動作が遅くなった件）</t>
  </si>
  <si>
    <t>7月3日　A</t>
  </si>
  <si>
    <t>Windows7搭載のパソコンをご使用で、ご自宅でインターネットを利用している、という方が今でもいるとは思いもよりませんでした。無料でWindouws10にグレードアップできればありがたいとお考えのようです。</t>
  </si>
  <si>
    <t>それからWindouws11の機種或いは最新版のOfficeソフトを持ち込まれる人もいるようで、講師陣のグレードアップを図る必要性を感じます。</t>
  </si>
  <si>
    <t>7月17日　A</t>
  </si>
  <si>
    <t xml:space="preserve"> スマホの写真データをパソコンに転送するやり方を学習したいという相談がありました。筆者の知る限りでは３通りの方法が考えられますが、どれもディレクトリーの意味を理解する必要があります。どうやら初心者の皆さんはファイルの保存場所についてその意味が解らないようです。</t>
  </si>
  <si>
    <t>7月20日　D</t>
  </si>
  <si>
    <t>O-3,O-10</t>
  </si>
  <si>
    <t>8月7日　A</t>
    <rPh sb="1" eb="2">
      <t>ガツ</t>
    </rPh>
    <rPh sb="3" eb="4">
      <t>ヒ</t>
    </rPh>
    <phoneticPr fontId="42"/>
  </si>
  <si>
    <t>アルバムに収まらない写真をスキャンしてパソコンに取り込むこと、もう一つスマホで取った写真をパソコンで使いたい、と2つの要望がありました。光学式の写真やスマホの映像をパソコンにデータ移動したいという要望が多いようです。</t>
    <phoneticPr fontId="42"/>
  </si>
  <si>
    <t>if関数の使い方と書式設定の方法</t>
    <phoneticPr fontId="42"/>
  </si>
  <si>
    <t>8月12日　D</t>
    <rPh sb="1" eb="2">
      <t>ガツ</t>
    </rPh>
    <rPh sb="4" eb="5">
      <t>ニチ</t>
    </rPh>
    <phoneticPr fontId="42"/>
  </si>
  <si>
    <t>バージョンアップ推奨２、警告が出るため使用して問題ないか１</t>
    <phoneticPr fontId="42"/>
  </si>
  <si>
    <t>8月17日　D</t>
    <rPh sb="1" eb="2">
      <t>ガツ</t>
    </rPh>
    <rPh sb="4" eb="5">
      <t>ニチ</t>
    </rPh>
    <phoneticPr fontId="42"/>
  </si>
  <si>
    <t>・Windowsアップデートでエラーあり。購入元の量販店で相談をお願いした
・画面の表示不良が発生しており故障と思われる
・応援の講師3名で相談会を実施</t>
    <phoneticPr fontId="42"/>
  </si>
  <si>
    <t>アップデートを全くしていないための動作不良を疑われるため、アップデートのやり方を教え、次回確認</t>
    <phoneticPr fontId="42"/>
  </si>
  <si>
    <t>ワードアートの文字の色の変更方法の再確認。（22年7月ワード講座受講者）
CDコピー作成、アプリのショートカット作成。
講師の応援2名で開催。</t>
    <phoneticPr fontId="42"/>
  </si>
  <si>
    <t>応援講師3名
ファイルバックアップ（USB)の方法
CDのコピー（前回の続き）完成。インターネット県検索2件</t>
    <phoneticPr fontId="42"/>
  </si>
  <si>
    <t>11月11日　C</t>
    <rPh sb="2" eb="3">
      <t>ガツ</t>
    </rPh>
    <rPh sb="5" eb="6">
      <t>ニチ</t>
    </rPh>
    <phoneticPr fontId="42"/>
  </si>
  <si>
    <t>LINE電話の呼び出し時の通知画面が表示されない。ー＞表示設定に変更
応援講師　2名</t>
    <phoneticPr fontId="42"/>
  </si>
  <si>
    <t>11月16日　D</t>
    <rPh sb="2" eb="3">
      <t>ガツ</t>
    </rPh>
    <rPh sb="5" eb="6">
      <t>ニチ</t>
    </rPh>
    <phoneticPr fontId="42"/>
  </si>
  <si>
    <t>自宅固定電話に、留守電機能を追加したいとの相談で、市役所での対応をお願いした。</t>
    <phoneticPr fontId="42"/>
  </si>
  <si>
    <t>11月22日　C</t>
    <rPh sb="2" eb="3">
      <t>ガツ</t>
    </rPh>
    <rPh sb="5" eb="6">
      <t>ニチ</t>
    </rPh>
    <phoneticPr fontId="42"/>
  </si>
  <si>
    <t>OS回復ツールの作成
Win10アップグレード
応援講師　1名</t>
    <phoneticPr fontId="42"/>
  </si>
  <si>
    <t>9月9日　C</t>
    <rPh sb="1" eb="2">
      <t>ガツ</t>
    </rPh>
    <rPh sb="3" eb="4">
      <t>カ</t>
    </rPh>
    <phoneticPr fontId="42"/>
  </si>
  <si>
    <t>9月27日　C</t>
    <rPh sb="1" eb="2">
      <t>ガツ</t>
    </rPh>
    <rPh sb="4" eb="5">
      <t>ニチ</t>
    </rPh>
    <phoneticPr fontId="42"/>
  </si>
  <si>
    <t>10月6日　D</t>
    <rPh sb="2" eb="3">
      <t>ガツ</t>
    </rPh>
    <rPh sb="4" eb="5">
      <t>カ</t>
    </rPh>
    <phoneticPr fontId="42"/>
  </si>
  <si>
    <t>10月14日　C</t>
    <rPh sb="2" eb="3">
      <t>ガツ</t>
    </rPh>
    <rPh sb="5" eb="6">
      <t>カ</t>
    </rPh>
    <phoneticPr fontId="42"/>
  </si>
  <si>
    <t>10月25日　C</t>
    <rPh sb="2" eb="3">
      <t>ガツ</t>
    </rPh>
    <rPh sb="5" eb="6">
      <t>ニチ</t>
    </rPh>
    <phoneticPr fontId="42"/>
  </si>
  <si>
    <t>・スマホアプリの操作　
・北文でのワード講座の受講生1名来館
・OUTLOOKの再設定が必要のため東文の相談会に来館を依頼。</t>
    <phoneticPr fontId="42"/>
  </si>
  <si>
    <t>エクセルによる表作成、CDコピー</t>
  </si>
  <si>
    <t>応援講師　3名</t>
  </si>
  <si>
    <t>12月9日　C</t>
    <rPh sb="2" eb="3">
      <t>ガツ</t>
    </rPh>
    <rPh sb="4" eb="5">
      <t>カ</t>
    </rPh>
    <phoneticPr fontId="42"/>
  </si>
  <si>
    <t>応援講師　2名</t>
  </si>
  <si>
    <t>12月23日　C</t>
    <rPh sb="2" eb="3">
      <t>ガツ</t>
    </rPh>
    <rPh sb="5" eb="6">
      <t>カ</t>
    </rPh>
    <phoneticPr fontId="42"/>
  </si>
  <si>
    <t>Windowsの更新確認、他</t>
  </si>
  <si>
    <t>応援講師３名</t>
  </si>
  <si>
    <t>1月13日　C</t>
    <rPh sb="1" eb="2">
      <t>ガツ</t>
    </rPh>
    <rPh sb="4" eb="5">
      <t>ニチ</t>
    </rPh>
    <phoneticPr fontId="42"/>
  </si>
  <si>
    <t>1月24日　C</t>
    <rPh sb="1" eb="2">
      <t>ガツ</t>
    </rPh>
    <rPh sb="4" eb="5">
      <t>カ</t>
    </rPh>
    <phoneticPr fontId="42"/>
  </si>
  <si>
    <t>電源設定、マウスポインターのサイズ変更</t>
  </si>
  <si>
    <t xml:space="preserve"> W10からW11へのアップデートについての相談。持参のＰＣが必要条件を満たしていることを説明した。</t>
    <phoneticPr fontId="42"/>
  </si>
  <si>
    <t>2月2日　D</t>
    <rPh sb="1" eb="2">
      <t>ガツ</t>
    </rPh>
    <rPh sb="3" eb="4">
      <t>カ</t>
    </rPh>
    <phoneticPr fontId="42"/>
  </si>
  <si>
    <t>◎</t>
    <phoneticPr fontId="42"/>
  </si>
  <si>
    <t>USBメモリーへデータのコピー。Word、Excelの縦書設定方法</t>
  </si>
  <si>
    <t>2月28日　C</t>
    <rPh sb="1" eb="2">
      <t>ガツ</t>
    </rPh>
    <rPh sb="4" eb="5">
      <t>ニチ</t>
    </rPh>
    <phoneticPr fontId="42"/>
  </si>
  <si>
    <t>USBメモリー内のデータ移行</t>
  </si>
  <si>
    <t>ADSL終了に伴うメールサーバー変更のための設定</t>
  </si>
  <si>
    <t>3月10日　C</t>
    <rPh sb="1" eb="2">
      <t>ガツ</t>
    </rPh>
    <rPh sb="4" eb="5">
      <t>ヒ</t>
    </rPh>
    <phoneticPr fontId="42"/>
  </si>
  <si>
    <t>◎</t>
    <phoneticPr fontId="42"/>
  </si>
  <si>
    <t>Skype設定、プリンター設定</t>
  </si>
  <si>
    <t>応援講師3名</t>
  </si>
  <si>
    <t>3月28日　C</t>
    <rPh sb="1" eb="2">
      <t>ガツ</t>
    </rPh>
    <rPh sb="4" eb="5">
      <t>ニチ</t>
    </rPh>
    <phoneticPr fontId="42"/>
  </si>
  <si>
    <t>北地区</t>
    <rPh sb="0" eb="3">
      <t>キタチク</t>
    </rPh>
    <phoneticPr fontId="42"/>
  </si>
  <si>
    <t>D</t>
    <phoneticPr fontId="42"/>
  </si>
  <si>
    <t>D</t>
    <phoneticPr fontId="42"/>
  </si>
  <si>
    <t>A</t>
    <phoneticPr fontId="42"/>
  </si>
  <si>
    <t>東地区</t>
    <rPh sb="0" eb="1">
      <t>ヒガシ</t>
    </rPh>
    <rPh sb="1" eb="3">
      <t>チク</t>
    </rPh>
    <phoneticPr fontId="42"/>
  </si>
  <si>
    <t>Ⅾ</t>
    <phoneticPr fontId="42"/>
  </si>
  <si>
    <t>東地区</t>
    <rPh sb="0" eb="1">
      <t>ヒガシ</t>
    </rPh>
    <phoneticPr fontId="42"/>
  </si>
  <si>
    <t>公民館</t>
    <rPh sb="0" eb="3">
      <t>コウミンカン</t>
    </rPh>
    <phoneticPr fontId="42"/>
  </si>
  <si>
    <t>C</t>
    <phoneticPr fontId="42"/>
  </si>
  <si>
    <t>パソコン相談会　相談者属性データ（2023年度）</t>
    <phoneticPr fontId="42"/>
  </si>
  <si>
    <t>パソコン相談会　　集計データ　　　（2023年度）</t>
    <phoneticPr fontId="42"/>
  </si>
  <si>
    <t>D</t>
    <phoneticPr fontId="42"/>
  </si>
  <si>
    <t>C</t>
    <phoneticPr fontId="42"/>
  </si>
  <si>
    <t>A</t>
    <phoneticPr fontId="42"/>
  </si>
  <si>
    <t>C</t>
    <phoneticPr fontId="42"/>
  </si>
  <si>
    <t>スマホ　ライン設定</t>
  </si>
  <si>
    <t>スカイプ設定と体験</t>
  </si>
  <si>
    <t>6月27日　C</t>
    <rPh sb="1" eb="2">
      <t>ガツ</t>
    </rPh>
    <rPh sb="4" eb="5">
      <t>ニチ</t>
    </rPh>
    <phoneticPr fontId="42"/>
  </si>
  <si>
    <t>◎</t>
    <phoneticPr fontId="42"/>
  </si>
  <si>
    <r>
      <t>特記事項　　2023年度　　（</t>
    </r>
    <r>
      <rPr>
        <b/>
        <sz val="14"/>
        <color rgb="FFFF0000"/>
        <rFont val="游ゴシック"/>
        <family val="3"/>
        <charset val="128"/>
        <scheme val="minor"/>
      </rPr>
      <t>記入時のみ登録</t>
    </r>
    <r>
      <rPr>
        <b/>
        <sz val="14"/>
        <rFont val="游ゴシック"/>
        <family val="3"/>
        <charset val="128"/>
        <scheme val="minor"/>
      </rPr>
      <t>）</t>
    </r>
    <phoneticPr fontId="42"/>
  </si>
  <si>
    <r>
      <t>特記事項　　2022年度　　（</t>
    </r>
    <r>
      <rPr>
        <b/>
        <sz val="14"/>
        <color rgb="FFFF0000"/>
        <rFont val="游ゴシック"/>
        <family val="3"/>
        <charset val="128"/>
        <scheme val="minor"/>
      </rPr>
      <t>記入時のみ登録</t>
    </r>
    <r>
      <rPr>
        <b/>
        <sz val="14"/>
        <rFont val="游ゴシック"/>
        <family val="3"/>
        <charset val="128"/>
        <scheme val="minor"/>
      </rPr>
      <t>）</t>
    </r>
    <phoneticPr fontId="42"/>
  </si>
  <si>
    <t>◎相談会参加人数推移</t>
    <phoneticPr fontId="42"/>
  </si>
  <si>
    <t>斜線は大相談会</t>
    <rPh sb="0" eb="2">
      <t>シャセン</t>
    </rPh>
    <rPh sb="3" eb="7">
      <t>ダイソウダンカイ</t>
    </rPh>
    <phoneticPr fontId="42"/>
  </si>
  <si>
    <t>５月23日　C</t>
    <rPh sb="1" eb="2">
      <t>ガツ</t>
    </rPh>
    <rPh sb="4" eb="5">
      <t>ニチ</t>
    </rPh>
    <phoneticPr fontId="42"/>
  </si>
  <si>
    <t>2名で来館され方に、PCおよびスマホのスカイプ設定および予定設定方法の指導とともに実際に会議体験頂いた。</t>
    <phoneticPr fontId="42"/>
  </si>
  <si>
    <t>A</t>
    <phoneticPr fontId="42"/>
  </si>
  <si>
    <t>10月22日　A</t>
    <rPh sb="2" eb="3">
      <t>ガツ</t>
    </rPh>
    <rPh sb="5" eb="6">
      <t>ニチ</t>
    </rPh>
    <phoneticPr fontId="42"/>
  </si>
  <si>
    <t>公民館</t>
    <rPh sb="0" eb="3">
      <t>コウミンカン</t>
    </rPh>
    <phoneticPr fontId="42"/>
  </si>
  <si>
    <t>10月24日　C</t>
    <rPh sb="2" eb="3">
      <t>ガツ</t>
    </rPh>
    <rPh sb="5" eb="6">
      <t>ニチ</t>
    </rPh>
    <phoneticPr fontId="42"/>
  </si>
  <si>
    <t>スカイプ・写真整理・スマホ写真取り込み</t>
    <rPh sb="5" eb="7">
      <t>シャシン</t>
    </rPh>
    <rPh sb="7" eb="9">
      <t>セイリ</t>
    </rPh>
    <rPh sb="13" eb="15">
      <t>シャシン</t>
    </rPh>
    <rPh sb="15" eb="16">
      <t>ト</t>
    </rPh>
    <rPh sb="17" eb="18">
      <t>コ</t>
    </rPh>
    <phoneticPr fontId="49"/>
  </si>
  <si>
    <t>1月11日　D</t>
    <rPh sb="1" eb="2">
      <t>ガツ</t>
    </rPh>
    <rPh sb="4" eb="5">
      <t>ニチ</t>
    </rPh>
    <phoneticPr fontId="42"/>
  </si>
  <si>
    <t>PPT（パワーポイント）関連の相談があったが、分類にないのでその他に入れた。</t>
    <phoneticPr fontId="42"/>
  </si>
  <si>
    <t>8月22日　　C</t>
    <phoneticPr fontId="42"/>
  </si>
  <si>
    <t>A</t>
    <phoneticPr fontId="42"/>
  </si>
  <si>
    <t>C</t>
    <phoneticPr fontId="42"/>
  </si>
  <si>
    <t>2月4日　A</t>
    <rPh sb="1" eb="2">
      <t>ガツ</t>
    </rPh>
    <rPh sb="3" eb="4">
      <t>ニチ</t>
    </rPh>
    <phoneticPr fontId="42"/>
  </si>
  <si>
    <t>確定申告書をPCで入力、印刷して提出したいが、PCが新しくなってどこから作成して良いか分からいので、教えてほしいとのご相談、国税庁のホームページから確定申告特集ページへのアクセス方法を一緒に体験頂いたが、要領が得られなかったので、市が案内している相談会会場で、ご相談頂くことを提案しました。</t>
    <phoneticPr fontId="42"/>
  </si>
  <si>
    <t>名刺作り　Elecom専用ソフトをダウンロードして作成</t>
    <phoneticPr fontId="42"/>
  </si>
  <si>
    <t>iPadの基本操作について学習</t>
    <rPh sb="5" eb="7">
      <t>キホン</t>
    </rPh>
    <rPh sb="7" eb="9">
      <t>ソウサ</t>
    </rPh>
    <rPh sb="13" eb="15">
      <t>ガクシュウ</t>
    </rPh>
    <phoneticPr fontId="49"/>
  </si>
  <si>
    <t>D</t>
    <phoneticPr fontId="42"/>
  </si>
  <si>
    <t>C</t>
    <phoneticPr fontId="42"/>
  </si>
  <si>
    <t>◎年間開催計画：A=10回(10回)、C=10回(10回)、D10回(10回)　合計30回(30回)  *()内は実績</t>
    <phoneticPr fontId="42"/>
  </si>
  <si>
    <t>2月27日　C</t>
    <rPh sb="1" eb="2">
      <t>ガツ</t>
    </rPh>
    <rPh sb="4" eb="5">
      <t>ニチ</t>
    </rPh>
    <phoneticPr fontId="42"/>
  </si>
  <si>
    <t>3月 3日　A</t>
    <rPh sb="1" eb="2">
      <t>ガツ</t>
    </rPh>
    <rPh sb="4" eb="5">
      <t>カ</t>
    </rPh>
    <phoneticPr fontId="42"/>
  </si>
  <si>
    <t>3月26日　C</t>
    <rPh sb="1" eb="2">
      <t>ガツ</t>
    </rPh>
    <rPh sb="4" eb="5">
      <t>ニチ</t>
    </rPh>
    <phoneticPr fontId="42"/>
  </si>
  <si>
    <t>男性７９歳の方は見学兼相談に来ました。</t>
    <phoneticPr fontId="42"/>
  </si>
  <si>
    <t>名刺作成ソフト</t>
    <phoneticPr fontId="4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</si>
</sst>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m&quot;月&quot;d&quot;日&quot;;@"/>
    <numFmt numFmtId="178" formatCode="0_);[Red]\(0\)"/>
    <numFmt numFmtId="179" formatCode="0_ "/>
  </numFmts>
  <fonts count="51">
    <font>
      <sz val="11"/>
      <color theme="1"/>
      <name val="游ゴシック"/>
      <charset val="128"/>
      <scheme val="minor"/>
    </font>
    <font>
      <sz val="18"/>
      <name val="游ゴシック"/>
      <family val="3"/>
      <charset val="128"/>
      <scheme val="minor"/>
    </font>
    <font>
      <b/>
      <sz val="14"/>
      <name val="游ゴシック"/>
      <family val="3"/>
      <charset val="128"/>
      <scheme val="minor"/>
    </font>
    <font>
      <sz val="11"/>
      <name val="游ゴシック"/>
      <family val="3"/>
      <charset val="128"/>
    </font>
    <font>
      <b/>
      <sz val="11"/>
      <color theme="1"/>
      <name val="游ゴシック"/>
      <family val="3"/>
      <charset val="128"/>
      <scheme val="minor"/>
    </font>
    <font>
      <sz val="11"/>
      <color theme="1"/>
      <name val="游ゴシック"/>
      <family val="3"/>
      <charset val="128"/>
    </font>
    <font>
      <sz val="11"/>
      <name val="游ゴシック"/>
      <family val="3"/>
      <charset val="128"/>
      <scheme val="minor"/>
    </font>
    <font>
      <sz val="11"/>
      <color rgb="FFFF0000"/>
      <name val="游ゴシック"/>
      <family val="3"/>
      <charset val="128"/>
      <scheme val="minor"/>
    </font>
    <font>
      <sz val="11"/>
      <color rgb="FF222222"/>
      <name val="游ゴシック"/>
      <family val="3"/>
      <charset val="128"/>
      <scheme val="minor"/>
    </font>
    <font>
      <sz val="12"/>
      <name val="游ゴシック"/>
      <family val="3"/>
      <charset val="128"/>
      <scheme val="minor"/>
    </font>
    <font>
      <sz val="12"/>
      <color rgb="FFFF0000"/>
      <name val="游ゴシック"/>
      <family val="3"/>
      <charset val="128"/>
      <scheme val="minor"/>
    </font>
    <font>
      <b/>
      <sz val="11"/>
      <name val="游ゴシック"/>
      <family val="3"/>
      <charset val="128"/>
      <scheme val="minor"/>
    </font>
    <font>
      <b/>
      <sz val="11"/>
      <color theme="0"/>
      <name val="游ゴシック"/>
      <family val="3"/>
      <charset val="128"/>
      <scheme val="minor"/>
    </font>
    <font>
      <b/>
      <sz val="11"/>
      <color rgb="FFFF0000"/>
      <name val="游ゴシック"/>
      <family val="3"/>
      <charset val="128"/>
      <scheme val="minor"/>
    </font>
    <font>
      <b/>
      <sz val="12"/>
      <color theme="1"/>
      <name val="游ゴシック"/>
      <family val="3"/>
      <charset val="128"/>
      <scheme val="minor"/>
    </font>
    <font>
      <b/>
      <sz val="22"/>
      <color theme="1"/>
      <name val="游ゴシック"/>
      <family val="3"/>
      <charset val="128"/>
      <scheme val="minor"/>
    </font>
    <font>
      <b/>
      <sz val="22"/>
      <name val="游ゴシック"/>
      <family val="3"/>
      <charset val="128"/>
      <scheme val="minor"/>
    </font>
    <font>
      <b/>
      <sz val="9"/>
      <color theme="1"/>
      <name val="游ゴシック"/>
      <family val="3"/>
      <charset val="128"/>
      <scheme val="minor"/>
    </font>
    <font>
      <b/>
      <sz val="9.5"/>
      <color theme="1"/>
      <name val="游ゴシック"/>
      <family val="3"/>
      <charset val="128"/>
      <scheme val="minor"/>
    </font>
    <font>
      <b/>
      <sz val="12"/>
      <name val="游ゴシック"/>
      <family val="3"/>
      <charset val="128"/>
      <scheme val="minor"/>
    </font>
    <font>
      <b/>
      <sz val="10"/>
      <name val="游ゴシック"/>
      <family val="3"/>
      <charset val="128"/>
      <scheme val="minor"/>
    </font>
    <font>
      <b/>
      <sz val="11"/>
      <color theme="0"/>
      <name val="ＭＳ Ｐゴシック"/>
      <family val="3"/>
      <charset val="128"/>
    </font>
    <font>
      <b/>
      <sz val="10"/>
      <color theme="1"/>
      <name val="游ゴシック"/>
      <family val="3"/>
      <charset val="128"/>
      <scheme val="minor"/>
    </font>
    <font>
      <b/>
      <sz val="11"/>
      <color indexed="8"/>
      <name val="游ゴシック"/>
      <family val="3"/>
      <charset val="128"/>
      <scheme val="minor"/>
    </font>
    <font>
      <b/>
      <sz val="14"/>
      <color theme="1"/>
      <name val="游ゴシック"/>
      <family val="3"/>
      <charset val="128"/>
      <scheme val="minor"/>
    </font>
    <font>
      <sz val="9"/>
      <color theme="1"/>
      <name val="游ゴシック"/>
      <family val="3"/>
      <charset val="128"/>
      <scheme val="minor"/>
    </font>
    <font>
      <b/>
      <sz val="11"/>
      <name val="ＭＳ Ｐゴシック"/>
      <family val="3"/>
      <charset val="128"/>
    </font>
    <font>
      <b/>
      <sz val="11"/>
      <color theme="1"/>
      <name val="ＭＳ Ｐゴシック"/>
      <family val="3"/>
      <charset val="128"/>
    </font>
    <font>
      <b/>
      <sz val="22"/>
      <name val="ＭＳ Ｐゴシック"/>
      <family val="3"/>
      <charset val="128"/>
    </font>
    <font>
      <b/>
      <sz val="22"/>
      <color theme="1"/>
      <name val="ＭＳ Ｐゴシック"/>
      <family val="3"/>
      <charset val="128"/>
    </font>
    <font>
      <b/>
      <sz val="16"/>
      <name val="游ゴシック"/>
      <family val="3"/>
      <charset val="128"/>
      <scheme val="minor"/>
    </font>
    <font>
      <b/>
      <sz val="9"/>
      <name val="游ゴシック"/>
      <family val="3"/>
      <charset val="128"/>
      <scheme val="minor"/>
    </font>
    <font>
      <b/>
      <sz val="8"/>
      <name val="游ゴシック"/>
      <family val="3"/>
      <charset val="128"/>
      <scheme val="minor"/>
    </font>
    <font>
      <b/>
      <sz val="10"/>
      <color theme="1"/>
      <name val="ＭＳ Ｐゴシック"/>
      <family val="3"/>
      <charset val="128"/>
    </font>
    <font>
      <b/>
      <sz val="11"/>
      <color rgb="FFFF0000"/>
      <name val="ＭＳ Ｐゴシック"/>
      <family val="3"/>
      <charset val="128"/>
    </font>
    <font>
      <b/>
      <sz val="10"/>
      <color rgb="FF000000"/>
      <name val="ＭＳ Ｐゴシック"/>
      <family val="3"/>
      <charset val="128"/>
    </font>
    <font>
      <b/>
      <sz val="8"/>
      <color rgb="FF000000"/>
      <name val="ＭＳ Ｐゴシック"/>
      <family val="3"/>
      <charset val="128"/>
    </font>
    <font>
      <b/>
      <sz val="10"/>
      <name val="ＭＳ Ｐゴシック"/>
      <family val="3"/>
      <charset val="128"/>
    </font>
    <font>
      <sz val="11"/>
      <name val="ＭＳ Ｐゴシック"/>
      <family val="3"/>
      <charset val="128"/>
    </font>
    <font>
      <sz val="11"/>
      <color theme="1"/>
      <name val="HG丸ｺﾞｼｯｸM-PRO"/>
      <family val="3"/>
      <charset val="128"/>
    </font>
    <font>
      <b/>
      <sz val="14"/>
      <color rgb="FFFF0000"/>
      <name val="游ゴシック"/>
      <family val="3"/>
      <charset val="128"/>
      <scheme val="minor"/>
    </font>
    <font>
      <sz val="11"/>
      <color theme="1"/>
      <name val="游ゴシック"/>
      <family val="3"/>
      <charset val="128"/>
      <scheme val="minor"/>
    </font>
    <font>
      <sz val="6"/>
      <name val="游ゴシック"/>
      <family val="3"/>
      <charset val="128"/>
      <scheme val="minor"/>
    </font>
    <font>
      <b/>
      <sz val="10"/>
      <color rgb="FFFF0000"/>
      <name val="游ゴシック"/>
      <family val="3"/>
      <charset val="128"/>
      <scheme val="minor"/>
    </font>
    <font>
      <b/>
      <sz val="11"/>
      <color theme="2"/>
      <name val="游ゴシック"/>
      <family val="3"/>
      <charset val="128"/>
      <scheme val="minor"/>
    </font>
    <font>
      <b/>
      <sz val="11"/>
      <color theme="2"/>
      <name val="ＭＳ Ｐゴシック"/>
      <family val="3"/>
      <charset val="128"/>
    </font>
    <font>
      <b/>
      <sz val="14"/>
      <color theme="2"/>
      <name val="ＭＳ Ｐゴシック"/>
      <family val="3"/>
      <charset val="128"/>
    </font>
    <font>
      <b/>
      <sz val="11"/>
      <color rgb="FFD2D2D2"/>
      <name val="ＭＳ Ｐゴシック"/>
      <family val="3"/>
      <charset val="128"/>
    </font>
    <font>
      <b/>
      <sz val="14"/>
      <color rgb="FFD2D2D2"/>
      <name val="ＭＳ Ｐゴシック"/>
      <family val="3"/>
      <charset val="128"/>
    </font>
    <font>
      <sz val="6"/>
      <name val="游ゴシック"/>
      <family val="3"/>
      <charset val="128"/>
      <scheme val="minor"/>
    </font>
    <font>
      <sz val="10"/>
      <color theme="1"/>
      <name val="游ゴシック"/>
      <family val="3"/>
      <charset val="128"/>
      <scheme val="minor"/>
    </font>
  </fonts>
  <fills count="15">
    <fill>
      <patternFill patternType="none"/>
    </fill>
    <fill>
      <patternFill patternType="gray125"/>
    </fill>
    <fill>
      <patternFill patternType="solid">
        <fgColor rgb="FFFFFF99"/>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bgColor indexed="64"/>
      </patternFill>
    </fill>
    <fill>
      <patternFill patternType="solid">
        <fgColor rgb="FFC1C3FB"/>
        <bgColor indexed="64"/>
      </patternFill>
    </fill>
    <fill>
      <patternFill patternType="solid">
        <fgColor rgb="FFFBC8C8"/>
        <bgColor indexed="64"/>
      </patternFill>
    </fill>
    <fill>
      <patternFill patternType="solid">
        <fgColor rgb="FFD6FDD6"/>
        <bgColor indexed="64"/>
      </patternFill>
    </fill>
    <fill>
      <patternFill patternType="solid">
        <fgColor rgb="FFFFFE7D"/>
        <bgColor indexed="64"/>
      </patternFill>
    </fill>
    <fill>
      <patternFill patternType="solid">
        <fgColor rgb="FFCCFFCC"/>
        <bgColor indexed="64"/>
      </patternFill>
    </fill>
    <fill>
      <patternFill patternType="solid">
        <fgColor theme="0" tint="-0.14996795556505021"/>
        <bgColor indexed="64"/>
      </patternFill>
    </fill>
    <fill>
      <patternFill patternType="solid">
        <fgColor rgb="FFFFFF00"/>
        <bgColor indexed="64"/>
      </patternFill>
    </fill>
    <fill>
      <patternFill patternType="solid">
        <fgColor theme="8" tint="0.79995117038483843"/>
        <bgColor indexed="64"/>
      </patternFill>
    </fill>
    <fill>
      <patternFill patternType="solid">
        <fgColor theme="8" tint="0.79992065187536243"/>
        <bgColor indexed="64"/>
      </patternFill>
    </fill>
  </fills>
  <borders count="125">
    <border>
      <left/>
      <right/>
      <top/>
      <bottom/>
      <diagonal/>
    </border>
    <border>
      <left style="medium">
        <color auto="1"/>
      </left>
      <right style="thin">
        <color auto="1"/>
      </right>
      <top style="medium">
        <color auto="1"/>
      </top>
      <bottom/>
      <diagonal/>
    </border>
    <border>
      <left/>
      <right style="medium">
        <color auto="1"/>
      </right>
      <top style="medium">
        <color auto="1"/>
      </top>
      <bottom/>
      <diagonal/>
    </border>
    <border>
      <left style="medium">
        <color auto="1"/>
      </left>
      <right style="thin">
        <color auto="1"/>
      </right>
      <top/>
      <bottom/>
      <diagonal/>
    </border>
    <border>
      <left/>
      <right style="medium">
        <color auto="1"/>
      </right>
      <top/>
      <bottom/>
      <diagonal/>
    </border>
    <border>
      <left style="medium">
        <color auto="1"/>
      </left>
      <right style="thin">
        <color auto="1"/>
      </right>
      <top style="thin">
        <color auto="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bottom/>
      <diagonal/>
    </border>
    <border>
      <left style="thin">
        <color auto="1"/>
      </left>
      <right style="medium">
        <color auto="1"/>
      </right>
      <top style="thin">
        <color auto="1"/>
      </top>
      <bottom/>
      <diagonal/>
    </border>
    <border>
      <left/>
      <right style="medium">
        <color auto="1"/>
      </right>
      <top/>
      <bottom style="thin">
        <color auto="1"/>
      </bottom>
      <diagonal/>
    </border>
    <border>
      <left style="medium">
        <color auto="1"/>
      </left>
      <right style="thin">
        <color auto="1"/>
      </right>
      <top/>
      <bottom style="medium">
        <color auto="1"/>
      </bottom>
      <diagonal/>
    </border>
    <border>
      <left/>
      <right style="medium">
        <color auto="1"/>
      </right>
      <top/>
      <bottom style="medium">
        <color auto="1"/>
      </bottom>
      <diagonal/>
    </border>
    <border>
      <left style="medium">
        <color auto="1"/>
      </left>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thin">
        <color auto="1"/>
      </top>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right/>
      <top style="medium">
        <color auto="1"/>
      </top>
      <bottom/>
      <diagonal/>
    </border>
    <border>
      <left style="medium">
        <color auto="1"/>
      </left>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bottom style="hair">
        <color auto="1"/>
      </bottom>
      <diagonal/>
    </border>
    <border>
      <left style="thin">
        <color auto="1"/>
      </left>
      <right/>
      <top/>
      <bottom style="hair">
        <color auto="1"/>
      </bottom>
      <diagonal/>
    </border>
    <border>
      <left style="medium">
        <color auto="1"/>
      </left>
      <right style="medium">
        <color auto="1"/>
      </right>
      <top/>
      <bottom style="hair">
        <color auto="1"/>
      </bottom>
      <diagonal/>
    </border>
    <border>
      <left/>
      <right style="thin">
        <color auto="1"/>
      </right>
      <top/>
      <bottom style="hair">
        <color auto="1"/>
      </bottom>
      <diagonal/>
    </border>
    <border>
      <left style="medium">
        <color auto="1"/>
      </left>
      <right style="thin">
        <color auto="1"/>
      </right>
      <top style="hair">
        <color auto="1"/>
      </top>
      <bottom style="hair">
        <color auto="1"/>
      </bottom>
      <diagonal/>
    </border>
    <border>
      <left style="thin">
        <color auto="1"/>
      </left>
      <right/>
      <top style="hair">
        <color auto="1"/>
      </top>
      <bottom style="hair">
        <color auto="1"/>
      </bottom>
      <diagonal/>
    </border>
    <border>
      <left style="medium">
        <color auto="1"/>
      </left>
      <right style="medium">
        <color auto="1"/>
      </right>
      <top style="hair">
        <color auto="1"/>
      </top>
      <bottom style="hair">
        <color auto="1"/>
      </bottom>
      <diagonal/>
    </border>
    <border>
      <left/>
      <right style="thin">
        <color auto="1"/>
      </right>
      <top style="hair">
        <color auto="1"/>
      </top>
      <bottom style="hair">
        <color auto="1"/>
      </bottom>
      <diagonal/>
    </border>
    <border>
      <left style="medium">
        <color auto="1"/>
      </left>
      <right style="thin">
        <color auto="1"/>
      </right>
      <top style="hair">
        <color auto="1"/>
      </top>
      <bottom style="thin">
        <color auto="1"/>
      </bottom>
      <diagonal/>
    </border>
    <border>
      <left style="thin">
        <color auto="1"/>
      </left>
      <right/>
      <top style="hair">
        <color auto="1"/>
      </top>
      <bottom style="thin">
        <color auto="1"/>
      </bottom>
      <diagonal/>
    </border>
    <border>
      <left style="medium">
        <color auto="1"/>
      </left>
      <right style="medium">
        <color auto="1"/>
      </right>
      <top style="hair">
        <color auto="1"/>
      </top>
      <bottom style="thin">
        <color auto="1"/>
      </bottom>
      <diagonal/>
    </border>
    <border>
      <left/>
      <right style="thin">
        <color auto="1"/>
      </right>
      <top style="hair">
        <color auto="1"/>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medium">
        <color auto="1"/>
      </right>
      <top style="hair">
        <color auto="1"/>
      </top>
      <bottom style="thin">
        <color auto="1"/>
      </bottom>
      <diagonal/>
    </border>
    <border>
      <left style="thin">
        <color auto="1"/>
      </left>
      <right/>
      <top/>
      <bottom/>
      <diagonal/>
    </border>
    <border>
      <left style="medium">
        <color auto="1"/>
      </left>
      <right/>
      <top style="double">
        <color auto="1"/>
      </top>
      <bottom style="medium">
        <color auto="1"/>
      </bottom>
      <diagonal/>
    </border>
    <border>
      <left/>
      <right/>
      <top style="double">
        <color auto="1"/>
      </top>
      <bottom style="medium">
        <color auto="1"/>
      </bottom>
      <diagonal/>
    </border>
    <border>
      <left style="medium">
        <color auto="1"/>
      </left>
      <right style="medium">
        <color auto="1"/>
      </right>
      <top style="double">
        <color auto="1"/>
      </top>
      <bottom style="medium">
        <color auto="1"/>
      </bottom>
      <diagonal/>
    </border>
    <border>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medium">
        <color theme="1"/>
      </left>
      <right style="thin">
        <color auto="1"/>
      </right>
      <top/>
      <bottom style="medium">
        <color theme="1"/>
      </bottom>
      <diagonal/>
    </border>
    <border>
      <left style="thin">
        <color auto="1"/>
      </left>
      <right style="medium">
        <color auto="1"/>
      </right>
      <top/>
      <bottom style="medium">
        <color theme="1"/>
      </bottom>
      <diagonal/>
    </border>
    <border>
      <left/>
      <right style="thin">
        <color theme="1"/>
      </right>
      <top/>
      <bottom style="medium">
        <color theme="1"/>
      </bottom>
      <diagonal/>
    </border>
    <border>
      <left/>
      <right style="hair">
        <color auto="1"/>
      </right>
      <top/>
      <bottom style="medium">
        <color auto="1"/>
      </bottom>
      <diagonal/>
    </border>
    <border>
      <left style="hair">
        <color auto="1"/>
      </left>
      <right style="thin">
        <color auto="1"/>
      </right>
      <top/>
      <bottom style="medium">
        <color auto="1"/>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style="thin">
        <color auto="1"/>
      </left>
      <right/>
      <top style="medium">
        <color auto="1"/>
      </top>
      <bottom/>
      <diagonal/>
    </border>
    <border>
      <left/>
      <right/>
      <top/>
      <bottom style="medium">
        <color auto="1"/>
      </bottom>
      <diagonal/>
    </border>
    <border>
      <left style="medium">
        <color rgb="FF000000"/>
      </left>
      <right style="thin">
        <color auto="1"/>
      </right>
      <top style="medium">
        <color rgb="FF000000"/>
      </top>
      <bottom style="thin">
        <color auto="1"/>
      </bottom>
      <diagonal/>
    </border>
    <border>
      <left style="thin">
        <color auto="1"/>
      </left>
      <right style="medium">
        <color rgb="FF000000"/>
      </right>
      <top style="medium">
        <color rgb="FF000000"/>
      </top>
      <bottom style="thin">
        <color auto="1"/>
      </bottom>
      <diagonal/>
    </border>
    <border>
      <left style="medium">
        <color rgb="FF000000"/>
      </left>
      <right style="thin">
        <color auto="1"/>
      </right>
      <top style="thin">
        <color auto="1"/>
      </top>
      <bottom style="medium">
        <color rgb="FF000000"/>
      </bottom>
      <diagonal/>
    </border>
    <border>
      <left style="thin">
        <color auto="1"/>
      </left>
      <right style="medium">
        <color rgb="FF000000"/>
      </right>
      <top style="thin">
        <color auto="1"/>
      </top>
      <bottom style="medium">
        <color rgb="FF000000"/>
      </bottom>
      <diagonal/>
    </border>
    <border>
      <left style="medium">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bottom/>
      <diagonal/>
    </border>
    <border>
      <left style="thin">
        <color auto="1"/>
      </left>
      <right style="thin">
        <color auto="1"/>
      </right>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diagonal/>
    </border>
    <border>
      <left style="medium">
        <color auto="1"/>
      </left>
      <right style="medium">
        <color auto="1"/>
      </right>
      <top style="thin">
        <color auto="1"/>
      </top>
      <bottom/>
      <diagonal/>
    </border>
    <border>
      <left style="thin">
        <color auto="1"/>
      </left>
      <right style="thin">
        <color auto="1"/>
      </right>
      <top/>
      <bottom/>
      <diagonal/>
    </border>
    <border>
      <left style="medium">
        <color auto="1"/>
      </left>
      <right style="medium">
        <color auto="1"/>
      </right>
      <top style="medium">
        <color auto="1"/>
      </top>
      <bottom style="medium">
        <color auto="1"/>
      </bottom>
      <diagonal/>
    </border>
    <border>
      <left style="thin">
        <color auto="1"/>
      </left>
      <right style="thin">
        <color auto="1"/>
      </right>
      <top style="double">
        <color auto="1"/>
      </top>
      <bottom style="medium">
        <color auto="1"/>
      </bottom>
      <diagonal/>
    </border>
    <border>
      <left style="thin">
        <color theme="1"/>
      </left>
      <right style="thin">
        <color theme="1"/>
      </right>
      <top/>
      <bottom style="medium">
        <color theme="1"/>
      </bottom>
      <diagonal/>
    </border>
    <border>
      <left style="thin">
        <color theme="1"/>
      </left>
      <right style="medium">
        <color theme="1"/>
      </right>
      <top/>
      <bottom style="medium">
        <color theme="1"/>
      </bottom>
      <diagonal/>
    </border>
    <border>
      <left style="thin">
        <color theme="1"/>
      </left>
      <right/>
      <top/>
      <bottom style="medium">
        <color theme="1"/>
      </bottom>
      <diagonal/>
    </border>
    <border>
      <left style="thin">
        <color auto="1"/>
      </left>
      <right style="thin">
        <color auto="1"/>
      </right>
      <top/>
      <bottom style="medium">
        <color theme="1"/>
      </bottom>
      <diagonal/>
    </border>
    <border>
      <left/>
      <right style="hair">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medium">
        <color rgb="FF000000"/>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rgb="FF000000"/>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theme="1"/>
      </right>
      <top/>
      <bottom style="medium">
        <color theme="1"/>
      </bottom>
      <diagonal/>
    </border>
    <border>
      <left/>
      <right style="thin">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thin">
        <color theme="9" tint="-0.249977111117893"/>
      </top>
      <bottom/>
      <diagonal/>
    </border>
    <border>
      <left style="thin">
        <color auto="1"/>
      </left>
      <right style="thin">
        <color auto="1"/>
      </right>
      <top style="medium">
        <color auto="1"/>
      </top>
      <bottom/>
      <diagonal/>
    </border>
    <border>
      <left/>
      <right/>
      <top/>
      <bottom style="hair">
        <color auto="1"/>
      </bottom>
      <diagonal/>
    </border>
    <border>
      <left style="thin">
        <color auto="1"/>
      </left>
      <right style="medium">
        <color auto="1"/>
      </right>
      <top style="thin">
        <color auto="1"/>
      </top>
      <bottom style="hair">
        <color auto="1"/>
      </bottom>
      <diagonal/>
    </border>
    <border>
      <left/>
      <right/>
      <top style="hair">
        <color auto="1"/>
      </top>
      <bottom style="hair">
        <color auto="1"/>
      </bottom>
      <diagonal/>
    </border>
    <border>
      <left style="medium">
        <color auto="1"/>
      </left>
      <right style="medium">
        <color auto="1"/>
      </right>
      <top style="hair">
        <color auto="1"/>
      </top>
      <bottom/>
      <diagonal/>
    </border>
    <border>
      <left style="medium">
        <color auto="1"/>
      </left>
      <right style="medium">
        <color auto="1"/>
      </right>
      <top style="thin">
        <color auto="1"/>
      </top>
      <bottom style="hair">
        <color auto="1"/>
      </bottom>
      <diagonal/>
    </border>
    <border>
      <left style="thin">
        <color auto="1"/>
      </left>
      <right/>
      <top style="thin">
        <color auto="1"/>
      </top>
      <bottom style="hair">
        <color auto="1"/>
      </bottom>
      <diagonal/>
    </border>
    <border>
      <left style="medium">
        <color auto="1"/>
      </left>
      <right style="thin">
        <color auto="1"/>
      </right>
      <top style="hair">
        <color auto="1"/>
      </top>
      <bottom style="medium">
        <color auto="1"/>
      </bottom>
      <diagonal/>
    </border>
    <border>
      <left style="medium">
        <color auto="1"/>
      </left>
      <right/>
      <top/>
      <bottom style="double">
        <color auto="1"/>
      </bottom>
      <diagonal/>
    </border>
    <border>
      <left/>
      <right/>
      <top/>
      <bottom style="double">
        <color auto="1"/>
      </bottom>
      <diagonal/>
    </border>
    <border>
      <left style="medium">
        <color theme="1"/>
      </left>
      <right style="thin">
        <color theme="1"/>
      </right>
      <top/>
      <bottom style="medium">
        <color theme="1"/>
      </bottom>
      <diagonal/>
    </border>
    <border>
      <left style="medium">
        <color theme="1"/>
      </left>
      <right style="medium">
        <color auto="1"/>
      </right>
      <top style="medium">
        <color auto="1"/>
      </top>
      <bottom style="medium">
        <color auto="1"/>
      </bottom>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right style="thin">
        <color auto="1"/>
      </right>
      <top style="thin">
        <color auto="1"/>
      </top>
      <bottom style="hair">
        <color auto="1"/>
      </bottom>
      <diagonal/>
    </border>
    <border diagonalDown="1">
      <left style="thin">
        <color auto="1"/>
      </left>
      <right style="thin">
        <color auto="1"/>
      </right>
      <top style="thin">
        <color auto="1"/>
      </top>
      <bottom style="thin">
        <color auto="1"/>
      </bottom>
      <diagonal style="thin">
        <color auto="1"/>
      </diagonal>
    </border>
    <border>
      <left style="medium">
        <color auto="1"/>
      </left>
      <right style="medium">
        <color auto="1"/>
      </right>
      <top style="medium">
        <color auto="1"/>
      </top>
      <bottom style="hair">
        <color auto="1"/>
      </bottom>
      <diagonal/>
    </border>
    <border>
      <left style="thin">
        <color auto="1"/>
      </left>
      <right style="medium">
        <color auto="1"/>
      </right>
      <top style="medium">
        <color auto="1"/>
      </top>
      <bottom style="hair">
        <color auto="1"/>
      </bottom>
      <diagonal/>
    </border>
    <border>
      <left/>
      <right/>
      <top style="hair">
        <color auto="1"/>
      </top>
      <bottom style="thin">
        <color auto="1"/>
      </bottom>
      <diagonal/>
    </border>
  </borders>
  <cellStyleXfs count="4">
    <xf numFmtId="0" fontId="0" fillId="0" borderId="0">
      <alignment vertical="center"/>
    </xf>
    <xf numFmtId="9" fontId="41" fillId="0" borderId="0" applyFont="0" applyFill="0" applyBorder="0" applyAlignment="0" applyProtection="0">
      <alignment vertical="center"/>
    </xf>
    <xf numFmtId="0" fontId="38" fillId="0" borderId="0"/>
    <xf numFmtId="0" fontId="39" fillId="0" borderId="0">
      <alignment vertical="center"/>
    </xf>
  </cellStyleXfs>
  <cellXfs count="472">
    <xf numFmtId="0" fontId="0" fillId="0" borderId="0" xfId="0">
      <alignment vertical="center"/>
    </xf>
    <xf numFmtId="0" fontId="0" fillId="0" borderId="0" xfId="0" applyAlignment="1">
      <alignment horizontal="left" vertical="top"/>
    </xf>
    <xf numFmtId="0" fontId="0" fillId="0" borderId="0" xfId="0" applyAlignment="1">
      <alignment horizontal="center" vertical="center"/>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4" fillId="0" borderId="0" xfId="0" applyFont="1" applyAlignment="1">
      <alignment horizontal="left" vertical="top" wrapText="1"/>
    </xf>
    <xf numFmtId="0" fontId="0" fillId="3" borderId="3" xfId="0" applyFill="1" applyBorder="1" applyAlignment="1">
      <alignment horizontal="center" vertical="center" wrapText="1"/>
    </xf>
    <xf numFmtId="0" fontId="0" fillId="3" borderId="4" xfId="0" applyFill="1" applyBorder="1" applyAlignment="1">
      <alignment horizontal="left" vertical="center"/>
    </xf>
    <xf numFmtId="0" fontId="0" fillId="3" borderId="8" xfId="0" applyFill="1" applyBorder="1" applyAlignment="1">
      <alignment horizontal="left" vertical="center"/>
    </xf>
    <xf numFmtId="14" fontId="0" fillId="3" borderId="4" xfId="0" applyNumberFormat="1" applyFill="1" applyBorder="1" applyAlignment="1">
      <alignment horizontal="left" vertical="center"/>
    </xf>
    <xf numFmtId="0" fontId="0" fillId="3" borderId="9" xfId="0" applyFill="1" applyBorder="1" applyAlignment="1">
      <alignment horizontal="left" vertical="center"/>
    </xf>
    <xf numFmtId="0" fontId="0" fillId="0" borderId="3" xfId="0" applyBorder="1" applyAlignment="1">
      <alignment horizontal="center" vertical="center" wrapText="1"/>
    </xf>
    <xf numFmtId="0" fontId="7" fillId="0" borderId="14" xfId="0" applyFont="1" applyBorder="1" applyAlignment="1">
      <alignment horizontal="center" vertical="center" wrapText="1"/>
    </xf>
    <xf numFmtId="0" fontId="0" fillId="0" borderId="15" xfId="0" applyBorder="1" applyAlignment="1">
      <alignment horizontal="center" vertical="center" wrapText="1"/>
    </xf>
    <xf numFmtId="14" fontId="6" fillId="4" borderId="16" xfId="0" applyNumberFormat="1" applyFont="1" applyFill="1" applyBorder="1" applyAlignment="1">
      <alignment horizontal="left"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8" fillId="4" borderId="8" xfId="0" applyFont="1" applyFill="1" applyBorder="1" applyAlignment="1">
      <alignment horizontal="left" vertical="center"/>
    </xf>
    <xf numFmtId="14" fontId="6" fillId="4" borderId="4" xfId="0" applyNumberFormat="1" applyFont="1" applyFill="1" applyBorder="1" applyAlignment="1">
      <alignment horizontal="left" vertical="center" wrapText="1"/>
    </xf>
    <xf numFmtId="0" fontId="0" fillId="4" borderId="6" xfId="0" applyFill="1" applyBorder="1" applyAlignment="1">
      <alignment horizontal="left" vertical="center" wrapText="1"/>
    </xf>
    <xf numFmtId="0" fontId="0" fillId="0" borderId="5" xfId="0" applyBorder="1" applyAlignment="1">
      <alignment horizontal="center" vertical="center" wrapText="1"/>
    </xf>
    <xf numFmtId="14" fontId="6" fillId="4" borderId="17" xfId="0" applyNumberFormat="1" applyFont="1" applyFill="1" applyBorder="1" applyAlignment="1">
      <alignment horizontal="left" vertical="center" wrapText="1"/>
    </xf>
    <xf numFmtId="0" fontId="8" fillId="4" borderId="4" xfId="0" applyFont="1" applyFill="1" applyBorder="1" applyAlignment="1">
      <alignment horizontal="left" vertical="center"/>
    </xf>
    <xf numFmtId="0" fontId="8" fillId="4" borderId="4" xfId="0" applyFont="1" applyFill="1" applyBorder="1" applyAlignment="1">
      <alignment horizontal="left" vertical="center" wrapText="1"/>
    </xf>
    <xf numFmtId="0" fontId="0" fillId="0" borderId="7" xfId="0" applyBorder="1" applyAlignment="1">
      <alignment horizontal="center" vertical="center" wrapText="1"/>
    </xf>
    <xf numFmtId="0" fontId="0" fillId="4" borderId="17" xfId="0" applyFill="1" applyBorder="1" applyAlignment="1">
      <alignment horizontal="left" vertical="center" wrapText="1"/>
    </xf>
    <xf numFmtId="0" fontId="0" fillId="0" borderId="15" xfId="0" applyBorder="1" applyAlignment="1">
      <alignment horizontal="center" vertical="center"/>
    </xf>
    <xf numFmtId="0" fontId="7" fillId="0" borderId="15" xfId="0" applyFont="1" applyBorder="1" applyAlignment="1">
      <alignment horizontal="center" vertical="center" wrapText="1"/>
    </xf>
    <xf numFmtId="0" fontId="8" fillId="4" borderId="16" xfId="0" applyFont="1" applyFill="1" applyBorder="1" applyAlignment="1">
      <alignment horizontal="left" vertical="center"/>
    </xf>
    <xf numFmtId="0" fontId="0" fillId="4" borderId="16" xfId="0" applyFill="1" applyBorder="1" applyAlignment="1">
      <alignment horizontal="left" vertical="center" wrapText="1"/>
    </xf>
    <xf numFmtId="0" fontId="0" fillId="4" borderId="11" xfId="0" applyFill="1" applyBorder="1" applyAlignment="1">
      <alignment horizontal="left" vertical="center"/>
    </xf>
    <xf numFmtId="0" fontId="0" fillId="0" borderId="3" xfId="0" applyBorder="1" applyAlignment="1">
      <alignment horizontal="center" vertical="center"/>
    </xf>
    <xf numFmtId="14" fontId="6" fillId="4" borderId="8" xfId="0" applyNumberFormat="1" applyFont="1" applyFill="1" applyBorder="1" applyAlignment="1">
      <alignment horizontal="left" vertical="center" wrapText="1"/>
    </xf>
    <xf numFmtId="0" fontId="7" fillId="0" borderId="3" xfId="0" applyFont="1" applyBorder="1" applyAlignment="1">
      <alignment horizontal="center" vertical="center" wrapText="1"/>
    </xf>
    <xf numFmtId="0" fontId="0" fillId="0" borderId="14" xfId="0" applyBorder="1" applyAlignment="1">
      <alignment horizontal="center" vertical="center"/>
    </xf>
    <xf numFmtId="0" fontId="0" fillId="4" borderId="4" xfId="0" applyFill="1" applyBorder="1" applyAlignment="1">
      <alignment horizontal="left"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4" borderId="11" xfId="0" applyFill="1" applyBorder="1" applyAlignment="1">
      <alignment horizontal="left" vertical="center" wrapText="1"/>
    </xf>
    <xf numFmtId="0" fontId="0" fillId="0" borderId="14" xfId="0" applyBorder="1" applyAlignment="1">
      <alignment horizontal="center" vertical="center" wrapText="1"/>
    </xf>
    <xf numFmtId="14" fontId="6" fillId="4" borderId="6" xfId="0" applyNumberFormat="1" applyFont="1" applyFill="1" applyBorder="1" applyAlignment="1">
      <alignment horizontal="left" vertical="center" wrapText="1"/>
    </xf>
    <xf numFmtId="0" fontId="0" fillId="0" borderId="18" xfId="0" applyBorder="1" applyAlignment="1">
      <alignment horizontal="center" vertical="center"/>
    </xf>
    <xf numFmtId="0" fontId="7" fillId="0" borderId="19" xfId="0" applyFont="1" applyBorder="1" applyAlignment="1">
      <alignment horizontal="center" vertical="center"/>
    </xf>
    <xf numFmtId="0" fontId="6" fillId="4" borderId="4" xfId="0" applyFont="1" applyFill="1" applyBorder="1" applyAlignment="1">
      <alignment horizontal="left" vertical="center"/>
    </xf>
    <xf numFmtId="0" fontId="0" fillId="0" borderId="20" xfId="0" applyBorder="1" applyAlignment="1">
      <alignment horizontal="center" vertical="center" wrapText="1"/>
    </xf>
    <xf numFmtId="0" fontId="0" fillId="4" borderId="4" xfId="0" applyFill="1" applyBorder="1" applyAlignment="1">
      <alignment horizontal="left" vertical="center"/>
    </xf>
    <xf numFmtId="0" fontId="9" fillId="0" borderId="19" xfId="0" applyFont="1" applyBorder="1" applyAlignment="1">
      <alignment horizontal="center" vertical="center" wrapText="1"/>
    </xf>
    <xf numFmtId="14" fontId="6" fillId="4" borderId="11" xfId="0" applyNumberFormat="1" applyFont="1" applyFill="1" applyBorder="1" applyAlignment="1">
      <alignment horizontal="left" vertical="center" wrapText="1"/>
    </xf>
    <xf numFmtId="0" fontId="10" fillId="0" borderId="14"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8" xfId="0" applyFont="1" applyBorder="1" applyAlignment="1">
      <alignment horizontal="center" vertical="center"/>
    </xf>
    <xf numFmtId="0" fontId="6" fillId="4" borderId="17" xfId="0" applyFont="1" applyFill="1" applyBorder="1" applyAlignment="1">
      <alignment horizontal="left" vertical="center" wrapText="1"/>
    </xf>
    <xf numFmtId="0" fontId="9" fillId="0" borderId="18" xfId="0" applyFont="1" applyBorder="1" applyAlignment="1">
      <alignment horizontal="center" vertical="center" wrapText="1"/>
    </xf>
    <xf numFmtId="0" fontId="10" fillId="0" borderId="19" xfId="0" applyFont="1" applyBorder="1" applyAlignment="1">
      <alignment horizontal="center" vertical="center"/>
    </xf>
    <xf numFmtId="0" fontId="6" fillId="4" borderId="17" xfId="0" applyFont="1" applyFill="1" applyBorder="1" applyAlignment="1">
      <alignment horizontal="left" vertical="center"/>
    </xf>
    <xf numFmtId="0" fontId="0" fillId="4" borderId="13" xfId="0" applyFill="1" applyBorder="1" applyAlignment="1">
      <alignment horizontal="left"/>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2" fillId="0" borderId="0" xfId="0" applyFo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lignment vertical="center"/>
    </xf>
    <xf numFmtId="0" fontId="11" fillId="5" borderId="0" xfId="0" applyFont="1" applyFill="1">
      <alignment vertical="center"/>
    </xf>
    <xf numFmtId="0" fontId="13" fillId="0" borderId="0" xfId="0" applyFont="1" applyAlignment="1">
      <alignment horizontal="center" vertical="center"/>
    </xf>
    <xf numFmtId="0" fontId="12" fillId="0" borderId="0" xfId="0" applyFont="1" applyAlignment="1">
      <alignment horizontal="center" vertical="center"/>
    </xf>
    <xf numFmtId="0" fontId="14" fillId="0" borderId="0" xfId="0" applyFont="1" applyAlignment="1">
      <alignment horizontal="right" vertical="center" wrapText="1"/>
    </xf>
    <xf numFmtId="0" fontId="4" fillId="6" borderId="22" xfId="0" applyFont="1" applyFill="1" applyBorder="1" applyAlignment="1">
      <alignment horizontal="center" vertical="center"/>
    </xf>
    <xf numFmtId="0" fontId="4" fillId="6" borderId="23" xfId="0" applyFont="1" applyFill="1" applyBorder="1" applyAlignment="1">
      <alignment horizontal="center" vertical="center" wrapText="1"/>
    </xf>
    <xf numFmtId="0" fontId="17" fillId="6" borderId="24" xfId="0" applyFont="1" applyFill="1" applyBorder="1" applyAlignment="1">
      <alignment horizontal="center" vertical="center" wrapText="1"/>
    </xf>
    <xf numFmtId="0" fontId="4" fillId="0" borderId="27" xfId="0" applyFont="1" applyBorder="1" applyAlignment="1">
      <alignment horizontal="center" vertical="center"/>
    </xf>
    <xf numFmtId="0" fontId="4" fillId="0" borderId="28" xfId="0" applyFont="1" applyBorder="1" applyAlignment="1">
      <alignment horizontal="center" vertical="center" wrapText="1"/>
    </xf>
    <xf numFmtId="0" fontId="18" fillId="0" borderId="29" xfId="0" applyFont="1" applyBorder="1" applyAlignment="1">
      <alignment horizontal="center" vertical="center" textRotation="255"/>
    </xf>
    <xf numFmtId="0" fontId="11" fillId="7" borderId="30" xfId="0" applyFont="1" applyFill="1" applyBorder="1" applyAlignment="1">
      <alignment horizontal="center" vertical="center"/>
    </xf>
    <xf numFmtId="0" fontId="11" fillId="7" borderId="31" xfId="0" applyFont="1" applyFill="1" applyBorder="1" applyAlignment="1">
      <alignment horizontal="center" vertical="center"/>
    </xf>
    <xf numFmtId="0" fontId="11" fillId="8" borderId="12" xfId="0" applyFont="1" applyFill="1" applyBorder="1" applyAlignment="1">
      <alignment horizontal="center" vertical="center"/>
    </xf>
    <xf numFmtId="0" fontId="4" fillId="0" borderId="34" xfId="0" applyFont="1" applyBorder="1" applyAlignment="1">
      <alignment horizontal="center" vertical="center"/>
    </xf>
    <xf numFmtId="0" fontId="4" fillId="0" borderId="35" xfId="3" applyFont="1" applyBorder="1" applyAlignment="1">
      <alignment horizontal="center" vertical="center"/>
    </xf>
    <xf numFmtId="0" fontId="4" fillId="0" borderId="33" xfId="3" applyFont="1" applyBorder="1" applyAlignment="1">
      <alignment horizontal="center" vertical="center"/>
    </xf>
    <xf numFmtId="0" fontId="4" fillId="0" borderId="32" xfId="3" applyFont="1" applyBorder="1" applyAlignment="1">
      <alignment horizontal="center" vertical="center"/>
    </xf>
    <xf numFmtId="0" fontId="4" fillId="0" borderId="38" xfId="0" applyFont="1" applyBorder="1" applyAlignment="1">
      <alignment horizontal="center" vertical="center"/>
    </xf>
    <xf numFmtId="0" fontId="11" fillId="0" borderId="39" xfId="0" applyFont="1" applyBorder="1" applyAlignment="1">
      <alignment horizontal="center" vertical="center"/>
    </xf>
    <xf numFmtId="0" fontId="11" fillId="0" borderId="37" xfId="0" applyFont="1" applyBorder="1" applyAlignment="1">
      <alignment horizontal="center" vertical="center"/>
    </xf>
    <xf numFmtId="0" fontId="11" fillId="0" borderId="36" xfId="0" applyFont="1" applyBorder="1" applyAlignment="1">
      <alignment horizontal="center" vertical="center"/>
    </xf>
    <xf numFmtId="0" fontId="4" fillId="0" borderId="39" xfId="3" applyFont="1" applyBorder="1" applyAlignment="1">
      <alignment horizontal="center" vertical="center"/>
    </xf>
    <xf numFmtId="0" fontId="4" fillId="0" borderId="37" xfId="3" applyFont="1" applyBorder="1" applyAlignment="1">
      <alignment horizontal="center" vertical="center"/>
    </xf>
    <xf numFmtId="0" fontId="4" fillId="0" borderId="36" xfId="3" applyFont="1" applyBorder="1" applyAlignment="1">
      <alignment horizontal="center" vertical="center"/>
    </xf>
    <xf numFmtId="0" fontId="4" fillId="0" borderId="42" xfId="0" applyFont="1" applyBorder="1" applyAlignment="1">
      <alignment horizontal="center" vertical="center"/>
    </xf>
    <xf numFmtId="0" fontId="4" fillId="0" borderId="43" xfId="3" applyFont="1" applyBorder="1" applyAlignment="1">
      <alignment horizontal="center" vertical="center"/>
    </xf>
    <xf numFmtId="0" fontId="4" fillId="0" borderId="41" xfId="3" applyFont="1" applyBorder="1" applyAlignment="1">
      <alignment horizontal="center" vertical="center"/>
    </xf>
    <xf numFmtId="0" fontId="4" fillId="0" borderId="40" xfId="3" applyFont="1" applyBorder="1" applyAlignment="1">
      <alignment horizontal="center" vertical="center"/>
    </xf>
    <xf numFmtId="0" fontId="11" fillId="8" borderId="46" xfId="0" applyFont="1" applyFill="1" applyBorder="1" applyAlignment="1">
      <alignment horizontal="center" vertical="center"/>
    </xf>
    <xf numFmtId="0" fontId="11" fillId="8" borderId="47" xfId="0" applyFont="1" applyFill="1" applyBorder="1" applyAlignment="1">
      <alignment horizontal="center" vertical="center"/>
    </xf>
    <xf numFmtId="0" fontId="20" fillId="0" borderId="48" xfId="0" applyFont="1" applyBorder="1" applyAlignment="1">
      <alignment horizontal="center" vertical="center"/>
    </xf>
    <xf numFmtId="0" fontId="11" fillId="0" borderId="49" xfId="0" applyFont="1" applyBorder="1" applyAlignment="1">
      <alignment horizontal="center" vertical="center"/>
    </xf>
    <xf numFmtId="0" fontId="11" fillId="9" borderId="12" xfId="0" applyFont="1" applyFill="1" applyBorder="1" applyAlignment="1">
      <alignment horizontal="center" vertical="center"/>
    </xf>
    <xf numFmtId="0" fontId="11" fillId="9" borderId="46" xfId="0" applyFont="1" applyFill="1" applyBorder="1" applyAlignment="1">
      <alignment vertical="center" shrinkToFit="1"/>
    </xf>
    <xf numFmtId="0" fontId="4" fillId="0" borderId="50" xfId="3" applyFont="1" applyBorder="1" applyAlignment="1">
      <alignment horizontal="center" vertical="center"/>
    </xf>
    <xf numFmtId="0" fontId="4" fillId="0" borderId="51" xfId="3" applyFont="1" applyBorder="1" applyAlignment="1">
      <alignment horizontal="center" vertical="center"/>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4" fillId="0" borderId="52" xfId="3" applyFont="1" applyBorder="1" applyAlignment="1">
      <alignment horizontal="center" vertical="center"/>
    </xf>
    <xf numFmtId="0" fontId="4" fillId="0" borderId="53" xfId="3" applyFont="1" applyBorder="1" applyAlignment="1">
      <alignment horizontal="center" vertical="center"/>
    </xf>
    <xf numFmtId="0" fontId="4" fillId="0" borderId="54" xfId="3" applyFont="1" applyBorder="1" applyAlignment="1">
      <alignment horizontal="center" vertical="center"/>
    </xf>
    <xf numFmtId="0" fontId="4" fillId="0" borderId="55" xfId="3" applyFont="1" applyBorder="1" applyAlignment="1">
      <alignment horizontal="center" vertical="center"/>
    </xf>
    <xf numFmtId="0" fontId="11" fillId="9" borderId="47" xfId="0" applyFont="1" applyFill="1" applyBorder="1">
      <alignment vertical="center"/>
    </xf>
    <xf numFmtId="0" fontId="21" fillId="0" borderId="0" xfId="0" applyFont="1" applyAlignment="1">
      <alignment horizontal="center" vertical="center"/>
    </xf>
    <xf numFmtId="14" fontId="4" fillId="0" borderId="0" xfId="2" applyNumberFormat="1" applyFont="1" applyAlignment="1">
      <alignment horizontal="center" vertical="center"/>
    </xf>
    <xf numFmtId="177" fontId="4" fillId="0" borderId="0" xfId="2" applyNumberFormat="1" applyFont="1" applyAlignment="1">
      <alignment horizontal="center" vertical="center"/>
    </xf>
    <xf numFmtId="0" fontId="4" fillId="0" borderId="56" xfId="0" applyFont="1" applyBorder="1" applyAlignment="1">
      <alignment horizontal="center" vertical="center"/>
    </xf>
    <xf numFmtId="14" fontId="4" fillId="0" borderId="0" xfId="2" applyNumberFormat="1" applyFont="1" applyAlignment="1">
      <alignment horizontal="center" vertical="center" wrapText="1"/>
    </xf>
    <xf numFmtId="14" fontId="4" fillId="0" borderId="0" xfId="3" applyNumberFormat="1" applyFont="1" applyAlignment="1">
      <alignment horizontal="center" vertical="center"/>
    </xf>
    <xf numFmtId="14" fontId="22" fillId="0" borderId="0" xfId="2" applyNumberFormat="1" applyFont="1" applyAlignment="1">
      <alignment horizontal="center" vertical="center" wrapText="1"/>
    </xf>
    <xf numFmtId="0" fontId="21" fillId="0" borderId="0" xfId="0" applyFont="1">
      <alignment vertical="center"/>
    </xf>
    <xf numFmtId="0" fontId="13" fillId="0" borderId="0" xfId="0" applyFont="1">
      <alignment vertical="center"/>
    </xf>
    <xf numFmtId="0" fontId="4" fillId="0" borderId="0" xfId="2" applyFont="1" applyAlignment="1">
      <alignment horizontal="center" vertical="center"/>
    </xf>
    <xf numFmtId="0" fontId="4" fillId="0" borderId="59" xfId="0" applyFont="1" applyBorder="1" applyAlignment="1">
      <alignment horizontal="center" vertical="center"/>
    </xf>
    <xf numFmtId="0" fontId="11" fillId="0" borderId="60" xfId="0" applyFont="1" applyBorder="1" applyAlignment="1">
      <alignment horizontal="center" vertical="center"/>
    </xf>
    <xf numFmtId="0" fontId="11" fillId="0" borderId="61" xfId="0" applyFont="1" applyBorder="1" applyAlignment="1">
      <alignment horizontal="center" vertical="center"/>
    </xf>
    <xf numFmtId="9" fontId="11" fillId="7" borderId="62" xfId="1" applyFont="1" applyFill="1" applyBorder="1" applyAlignment="1">
      <alignment horizontal="right" vertical="center"/>
    </xf>
    <xf numFmtId="9" fontId="11" fillId="7" borderId="63" xfId="1" applyFont="1" applyFill="1" applyBorder="1" applyAlignment="1">
      <alignment horizontal="center" vertical="center"/>
    </xf>
    <xf numFmtId="9" fontId="11" fillId="8" borderId="64" xfId="1" applyFont="1" applyFill="1" applyBorder="1">
      <alignment vertical="center"/>
    </xf>
    <xf numFmtId="0" fontId="4" fillId="0" borderId="0" xfId="0" applyFont="1" applyAlignment="1">
      <alignment horizontal="left"/>
    </xf>
    <xf numFmtId="0" fontId="4" fillId="0" borderId="0" xfId="0" applyFont="1" applyAlignment="1">
      <alignment horizontal="left" vertical="center"/>
    </xf>
    <xf numFmtId="0" fontId="6" fillId="0" borderId="0" xfId="0" applyFont="1">
      <alignment vertical="center"/>
    </xf>
    <xf numFmtId="0" fontId="12" fillId="0" borderId="0" xfId="0" applyFont="1" applyAlignment="1">
      <alignment horizontal="right" vertical="center"/>
    </xf>
    <xf numFmtId="0" fontId="4" fillId="0" borderId="44" xfId="0" applyFont="1" applyBorder="1" applyAlignment="1">
      <alignment horizontal="center" vertical="center"/>
    </xf>
    <xf numFmtId="0" fontId="0" fillId="0" borderId="12" xfId="0" applyBorder="1" applyAlignment="1">
      <alignment horizontal="center" vertical="center"/>
    </xf>
    <xf numFmtId="0" fontId="0" fillId="0" borderId="65" xfId="0" applyBorder="1" applyAlignment="1">
      <alignment horizontal="center" vertical="center"/>
    </xf>
    <xf numFmtId="0" fontId="6" fillId="0" borderId="66" xfId="0" applyFont="1" applyBorder="1" applyAlignment="1">
      <alignment horizontal="center" vertical="center"/>
    </xf>
    <xf numFmtId="0" fontId="6" fillId="0" borderId="49" xfId="0" applyFont="1" applyBorder="1" applyAlignment="1">
      <alignment horizontal="center" vertical="center"/>
    </xf>
    <xf numFmtId="0" fontId="6" fillId="0" borderId="12" xfId="0" applyFont="1" applyBorder="1" applyAlignment="1">
      <alignment horizontal="center" vertical="center"/>
    </xf>
    <xf numFmtId="0" fontId="4" fillId="0" borderId="1" xfId="0" applyFont="1" applyBorder="1" applyAlignment="1">
      <alignment horizontal="center" vertical="center"/>
    </xf>
    <xf numFmtId="0" fontId="4" fillId="0" borderId="67" xfId="0" applyFont="1" applyBorder="1" applyAlignment="1">
      <alignment horizontal="center" vertical="center"/>
    </xf>
    <xf numFmtId="0" fontId="11" fillId="0" borderId="68" xfId="0" applyFont="1" applyBorder="1" applyAlignment="1">
      <alignment horizontal="center" vertical="center"/>
    </xf>
    <xf numFmtId="0" fontId="11" fillId="0" borderId="69" xfId="0" applyFont="1" applyBorder="1" applyAlignment="1">
      <alignment horizontal="center" vertical="center"/>
    </xf>
    <xf numFmtId="0" fontId="6" fillId="0" borderId="44" xfId="0" applyFont="1" applyBorder="1" applyAlignment="1">
      <alignment horizontal="center" vertical="center"/>
    </xf>
    <xf numFmtId="0" fontId="6" fillId="0" borderId="48" xfId="0" applyFont="1" applyBorder="1" applyAlignment="1">
      <alignment horizontal="center" vertical="center"/>
    </xf>
    <xf numFmtId="0" fontId="11" fillId="0" borderId="47"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11" fillId="0" borderId="0" xfId="0" applyFont="1" applyAlignment="1">
      <alignment horizontal="left" vertical="center"/>
    </xf>
    <xf numFmtId="0" fontId="4" fillId="7" borderId="71" xfId="0" applyFont="1" applyFill="1" applyBorder="1" applyAlignment="1">
      <alignment horizontal="center" vertical="center"/>
    </xf>
    <xf numFmtId="0" fontId="4" fillId="7" borderId="72" xfId="0" applyFont="1" applyFill="1" applyBorder="1" applyAlignment="1">
      <alignment horizontal="center" vertical="center"/>
    </xf>
    <xf numFmtId="0" fontId="11" fillId="10" borderId="71" xfId="0" applyFont="1" applyFill="1" applyBorder="1" applyAlignment="1">
      <alignment horizontal="center" vertical="center"/>
    </xf>
    <xf numFmtId="0" fontId="4" fillId="7" borderId="73" xfId="0" applyFont="1" applyFill="1" applyBorder="1" applyAlignment="1">
      <alignment horizontal="center" vertical="center"/>
    </xf>
    <xf numFmtId="0" fontId="4" fillId="7" borderId="74" xfId="0" applyFont="1" applyFill="1" applyBorder="1" applyAlignment="1">
      <alignment horizontal="center" vertical="center"/>
    </xf>
    <xf numFmtId="0" fontId="6" fillId="0" borderId="0" xfId="0" applyFont="1" applyAlignment="1">
      <alignment horizontal="right" vertical="center"/>
    </xf>
    <xf numFmtId="0" fontId="11" fillId="10" borderId="73" xfId="0" applyFont="1" applyFill="1" applyBorder="1" applyAlignment="1">
      <alignment horizontal="center" vertical="center"/>
    </xf>
    <xf numFmtId="0" fontId="22" fillId="0" borderId="75" xfId="0" applyFont="1" applyBorder="1" applyAlignment="1">
      <alignment horizontal="center" vertical="center"/>
    </xf>
    <xf numFmtId="0" fontId="4" fillId="11" borderId="76" xfId="0" applyFont="1" applyFill="1" applyBorder="1" applyAlignment="1">
      <alignment horizontal="center" vertical="center"/>
    </xf>
    <xf numFmtId="0" fontId="4" fillId="11" borderId="77" xfId="0" applyFont="1" applyFill="1" applyBorder="1" applyAlignment="1">
      <alignment horizontal="center" vertical="center"/>
    </xf>
    <xf numFmtId="0" fontId="4" fillId="0" borderId="24" xfId="0" applyFont="1" applyBorder="1" applyAlignment="1">
      <alignment horizontal="center" vertical="center"/>
    </xf>
    <xf numFmtId="0" fontId="4" fillId="12" borderId="78" xfId="0" applyFont="1" applyFill="1" applyBorder="1" applyAlignment="1">
      <alignment horizontal="center" vertical="center"/>
    </xf>
    <xf numFmtId="0" fontId="4" fillId="12" borderId="79" xfId="0" applyFont="1" applyFill="1" applyBorder="1" applyAlignment="1">
      <alignment horizontal="center" vertical="center"/>
    </xf>
    <xf numFmtId="0" fontId="4" fillId="0" borderId="80" xfId="0" applyFont="1" applyBorder="1" applyAlignment="1">
      <alignment horizontal="center" vertical="center"/>
    </xf>
    <xf numFmtId="0" fontId="4" fillId="12" borderId="81" xfId="0" applyFont="1" applyFill="1" applyBorder="1" applyAlignment="1">
      <alignment horizontal="center" vertical="center"/>
    </xf>
    <xf numFmtId="0" fontId="4" fillId="0" borderId="82" xfId="0" applyFont="1" applyBorder="1" applyAlignment="1">
      <alignment horizontal="center" vertical="center"/>
    </xf>
    <xf numFmtId="0" fontId="4" fillId="12" borderId="83" xfId="0" applyFont="1" applyFill="1" applyBorder="1" applyAlignment="1">
      <alignment horizontal="center" vertical="center"/>
    </xf>
    <xf numFmtId="0" fontId="4" fillId="0" borderId="84" xfId="0" applyFont="1" applyBorder="1" applyAlignment="1">
      <alignment horizontal="center" vertical="center"/>
    </xf>
    <xf numFmtId="0" fontId="4" fillId="0" borderId="76" xfId="0" applyFont="1" applyBorder="1" applyAlignment="1">
      <alignment horizontal="center" vertical="center"/>
    </xf>
    <xf numFmtId="0" fontId="4" fillId="0" borderId="77" xfId="0" applyFont="1" applyBorder="1" applyAlignment="1">
      <alignment horizontal="center" vertical="center"/>
    </xf>
    <xf numFmtId="0" fontId="11" fillId="0" borderId="85" xfId="0" applyFont="1" applyBorder="1" applyAlignment="1">
      <alignment horizontal="center" vertical="center"/>
    </xf>
    <xf numFmtId="9" fontId="11" fillId="8" borderId="86" xfId="1" applyFont="1" applyFill="1" applyBorder="1" applyAlignment="1">
      <alignment horizontal="center" vertical="center"/>
    </xf>
    <xf numFmtId="9" fontId="11" fillId="8" borderId="86" xfId="1" applyFont="1" applyFill="1" applyBorder="1" applyAlignment="1">
      <alignment horizontal="right" vertical="center"/>
    </xf>
    <xf numFmtId="9" fontId="11" fillId="8" borderId="86" xfId="1" applyFont="1" applyFill="1" applyBorder="1">
      <alignment vertical="center"/>
    </xf>
    <xf numFmtId="9" fontId="11" fillId="8" borderId="87" xfId="1" applyFont="1" applyFill="1" applyBorder="1" applyAlignment="1">
      <alignment horizontal="right" vertical="center"/>
    </xf>
    <xf numFmtId="9" fontId="11" fillId="0" borderId="64" xfId="0" applyNumberFormat="1" applyFont="1" applyBorder="1">
      <alignment vertical="center"/>
    </xf>
    <xf numFmtId="9" fontId="11" fillId="0" borderId="88" xfId="0" applyNumberFormat="1" applyFont="1" applyBorder="1">
      <alignment vertical="center"/>
    </xf>
    <xf numFmtId="9" fontId="11" fillId="9" borderId="62" xfId="1" applyFont="1" applyFill="1" applyBorder="1">
      <alignment vertical="center"/>
    </xf>
    <xf numFmtId="9" fontId="11" fillId="9" borderId="89" xfId="1" applyFont="1" applyFill="1" applyBorder="1">
      <alignment vertical="center"/>
    </xf>
    <xf numFmtId="0" fontId="6" fillId="0" borderId="65" xfId="0" applyFont="1" applyBorder="1" applyAlignment="1">
      <alignment horizontal="center" vertical="center"/>
    </xf>
    <xf numFmtId="0" fontId="6" fillId="0" borderId="47" xfId="0" applyFont="1" applyBorder="1" applyAlignment="1">
      <alignment horizontal="center" vertical="center"/>
    </xf>
    <xf numFmtId="0" fontId="11" fillId="0" borderId="90" xfId="0" applyFont="1" applyBorder="1" applyAlignment="1">
      <alignment horizontal="center" vertical="center"/>
    </xf>
    <xf numFmtId="0" fontId="11" fillId="0" borderId="91" xfId="0" applyFont="1" applyBorder="1" applyAlignment="1">
      <alignment horizontal="center" vertical="center"/>
    </xf>
    <xf numFmtId="0" fontId="6" fillId="0" borderId="70" xfId="0" applyFont="1" applyBorder="1" applyAlignment="1">
      <alignment horizontal="center" vertical="center"/>
    </xf>
    <xf numFmtId="0" fontId="6" fillId="0" borderId="21" xfId="0" applyFont="1" applyBorder="1" applyAlignment="1">
      <alignment horizontal="left" vertical="center" indent="1"/>
    </xf>
    <xf numFmtId="0" fontId="11" fillId="0" borderId="1" xfId="0" applyFont="1" applyBorder="1" applyAlignment="1">
      <alignment horizontal="center" vertical="center"/>
    </xf>
    <xf numFmtId="0" fontId="6" fillId="5" borderId="0" xfId="0" applyFont="1" applyFill="1">
      <alignment vertical="center"/>
    </xf>
    <xf numFmtId="0" fontId="11" fillId="10" borderId="92" xfId="0" applyFont="1" applyFill="1" applyBorder="1" applyAlignment="1">
      <alignment horizontal="center" vertical="center"/>
    </xf>
    <xf numFmtId="0" fontId="11" fillId="10" borderId="72" xfId="0" applyFont="1" applyFill="1" applyBorder="1" applyAlignment="1">
      <alignment horizontal="center" vertical="center"/>
    </xf>
    <xf numFmtId="0" fontId="11" fillId="9" borderId="22" xfId="0" applyFont="1" applyFill="1" applyBorder="1" applyAlignment="1">
      <alignment horizontal="center" vertical="center"/>
    </xf>
    <xf numFmtId="0" fontId="11" fillId="9" borderId="93" xfId="0" applyFont="1" applyFill="1" applyBorder="1" applyAlignment="1">
      <alignment horizontal="center" vertical="center"/>
    </xf>
    <xf numFmtId="0" fontId="11" fillId="10" borderId="94" xfId="0" applyFont="1" applyFill="1" applyBorder="1" applyAlignment="1">
      <alignment horizontal="center" vertical="center"/>
    </xf>
    <xf numFmtId="0" fontId="11" fillId="10" borderId="74" xfId="0" applyFont="1" applyFill="1" applyBorder="1" applyAlignment="1">
      <alignment horizontal="center" vertical="center"/>
    </xf>
    <xf numFmtId="0" fontId="11" fillId="9" borderId="27" xfId="0" applyFont="1" applyFill="1" applyBorder="1" applyAlignment="1">
      <alignment horizontal="center" vertical="center"/>
    </xf>
    <xf numFmtId="0" fontId="11" fillId="9" borderId="95" xfId="0" applyFont="1" applyFill="1" applyBorder="1" applyAlignment="1">
      <alignment horizontal="center" vertical="center"/>
    </xf>
    <xf numFmtId="0" fontId="6" fillId="0" borderId="0" xfId="0" applyFont="1" applyAlignment="1">
      <alignment horizontal="left" vertical="center"/>
    </xf>
    <xf numFmtId="0" fontId="4" fillId="11" borderId="31" xfId="0" applyFont="1" applyFill="1" applyBorder="1" applyAlignment="1">
      <alignment horizontal="center" vertical="center"/>
    </xf>
    <xf numFmtId="0" fontId="4" fillId="12" borderId="8" xfId="0" applyFont="1" applyFill="1" applyBorder="1" applyAlignment="1">
      <alignment horizontal="center" vertical="center"/>
    </xf>
    <xf numFmtId="0" fontId="4" fillId="12" borderId="96" xfId="0" applyFont="1" applyFill="1" applyBorder="1" applyAlignment="1">
      <alignment horizontal="center" vertical="center"/>
    </xf>
    <xf numFmtId="0" fontId="4" fillId="12" borderId="97" xfId="0" applyFont="1" applyFill="1" applyBorder="1" applyAlignment="1">
      <alignment horizontal="center" vertical="center"/>
    </xf>
    <xf numFmtId="9" fontId="11" fillId="9" borderId="98" xfId="1" applyFont="1" applyFill="1" applyBorder="1">
      <alignment vertical="center"/>
    </xf>
    <xf numFmtId="0" fontId="11" fillId="5" borderId="0" xfId="0" applyFont="1" applyFill="1" applyAlignment="1">
      <alignment horizontal="center" vertical="center"/>
    </xf>
    <xf numFmtId="0" fontId="4" fillId="0" borderId="0" xfId="3" applyFont="1" applyAlignment="1">
      <alignment horizontal="center" vertical="center"/>
    </xf>
    <xf numFmtId="0" fontId="13" fillId="0" borderId="0" xfId="3" applyFont="1" applyAlignment="1">
      <alignment horizontal="center" vertical="center"/>
    </xf>
    <xf numFmtId="0" fontId="6" fillId="5" borderId="47" xfId="0" applyFont="1" applyFill="1" applyBorder="1" applyAlignment="1">
      <alignment horizontal="center" vertical="center"/>
    </xf>
    <xf numFmtId="0" fontId="6" fillId="5" borderId="0" xfId="0" applyFont="1" applyFill="1" applyAlignment="1">
      <alignment horizontal="center" vertical="center"/>
    </xf>
    <xf numFmtId="14" fontId="4" fillId="0" borderId="0" xfId="0" applyNumberFormat="1" applyFont="1" applyAlignment="1">
      <alignment horizontal="center" vertical="top"/>
    </xf>
    <xf numFmtId="14" fontId="13" fillId="0" borderId="0" xfId="0" applyNumberFormat="1" applyFont="1" applyAlignment="1">
      <alignment horizontal="center" vertical="top"/>
    </xf>
    <xf numFmtId="14" fontId="12" fillId="0" borderId="0" xfId="0" applyNumberFormat="1" applyFont="1" applyAlignment="1">
      <alignment horizontal="center" vertical="top"/>
    </xf>
    <xf numFmtId="0" fontId="11" fillId="5" borderId="91" xfId="0" applyFont="1" applyFill="1" applyBorder="1" applyAlignment="1">
      <alignment horizontal="center" vertical="center"/>
    </xf>
    <xf numFmtId="0" fontId="6" fillId="5" borderId="44" xfId="0" applyFont="1" applyFill="1" applyBorder="1" applyAlignment="1">
      <alignment horizontal="center" vertical="center"/>
    </xf>
    <xf numFmtId="14" fontId="4" fillId="0" borderId="0" xfId="0" applyNumberFormat="1" applyFont="1" applyAlignment="1">
      <alignment horizontal="center" vertical="center"/>
    </xf>
    <xf numFmtId="14" fontId="13" fillId="0" borderId="0" xfId="0" applyNumberFormat="1" applyFont="1" applyAlignment="1">
      <alignment horizontal="center" vertical="center"/>
    </xf>
    <xf numFmtId="14" fontId="12" fillId="0" borderId="0" xfId="0" applyNumberFormat="1" applyFont="1" applyAlignment="1">
      <alignment horizontal="center" vertical="center"/>
    </xf>
    <xf numFmtId="0" fontId="11" fillId="5" borderId="47" xfId="0" applyFont="1" applyFill="1" applyBorder="1" applyAlignment="1">
      <alignment horizontal="center" vertical="center"/>
    </xf>
    <xf numFmtId="0" fontId="11" fillId="0" borderId="69" xfId="0" applyFont="1" applyBorder="1" applyAlignment="1">
      <alignment horizontal="right" vertical="center"/>
    </xf>
    <xf numFmtId="0" fontId="11" fillId="0" borderId="99" xfId="0" applyFont="1" applyBorder="1" applyAlignment="1">
      <alignment horizontal="right" vertical="center"/>
    </xf>
    <xf numFmtId="0" fontId="11" fillId="0" borderId="91" xfId="0" applyFont="1" applyBorder="1" applyAlignment="1">
      <alignment horizontal="right" vertical="center"/>
    </xf>
    <xf numFmtId="0" fontId="11" fillId="0" borderId="48" xfId="0" applyFont="1" applyBorder="1" applyAlignment="1">
      <alignment horizontal="right" vertical="center"/>
    </xf>
    <xf numFmtId="0" fontId="11" fillId="0" borderId="47" xfId="0" applyFont="1" applyBorder="1" applyAlignment="1">
      <alignment horizontal="right" vertical="center"/>
    </xf>
    <xf numFmtId="0" fontId="11" fillId="9" borderId="100" xfId="0" applyFont="1" applyFill="1" applyBorder="1">
      <alignment vertical="center"/>
    </xf>
    <xf numFmtId="0" fontId="11" fillId="9" borderId="28" xfId="0" applyFont="1" applyFill="1" applyBorder="1" applyAlignment="1">
      <alignment horizontal="center" vertical="center"/>
    </xf>
    <xf numFmtId="0" fontId="11" fillId="9" borderId="101" xfId="0" applyFont="1" applyFill="1" applyBorder="1" applyAlignment="1">
      <alignment horizontal="center" vertical="center"/>
    </xf>
    <xf numFmtId="0" fontId="11" fillId="5" borderId="0" xfId="0" applyFont="1" applyFill="1" applyAlignment="1">
      <alignment horizontal="left" vertical="center"/>
    </xf>
    <xf numFmtId="0" fontId="23" fillId="0" borderId="84" xfId="0" applyFont="1" applyBorder="1" applyAlignment="1">
      <alignment horizontal="center" vertical="center"/>
    </xf>
    <xf numFmtId="0" fontId="17" fillId="0" borderId="84" xfId="0" applyFont="1" applyBorder="1" applyAlignment="1">
      <alignment horizontal="center" vertical="center"/>
    </xf>
    <xf numFmtId="0" fontId="4" fillId="0" borderId="11" xfId="0" applyFont="1" applyBorder="1" applyAlignment="1">
      <alignment horizontal="center" vertical="center"/>
    </xf>
    <xf numFmtId="176" fontId="4" fillId="0" borderId="102" xfId="0" applyNumberFormat="1" applyFont="1" applyBorder="1" applyAlignment="1">
      <alignment horizontal="center" vertical="center"/>
    </xf>
    <xf numFmtId="0" fontId="4" fillId="0" borderId="29" xfId="0" applyFont="1" applyBorder="1" applyAlignment="1">
      <alignment horizontal="center" vertical="center"/>
    </xf>
    <xf numFmtId="176" fontId="4" fillId="0" borderId="103" xfId="0" applyNumberFormat="1" applyFont="1" applyBorder="1" applyAlignment="1">
      <alignment horizontal="center" vertical="center"/>
    </xf>
    <xf numFmtId="0" fontId="4" fillId="0" borderId="104" xfId="0" applyFont="1" applyBorder="1" applyAlignment="1">
      <alignment horizontal="center" vertical="center"/>
    </xf>
    <xf numFmtId="176" fontId="4" fillId="0" borderId="84" xfId="0" applyNumberFormat="1" applyFont="1" applyBorder="1" applyAlignment="1">
      <alignment horizontal="center" vertical="center"/>
    </xf>
    <xf numFmtId="0" fontId="21" fillId="0" borderId="0" xfId="0" applyFont="1" applyAlignment="1"/>
    <xf numFmtId="0" fontId="4" fillId="0" borderId="0" xfId="0" applyFont="1" applyAlignment="1">
      <alignment horizontal="center" vertical="top"/>
    </xf>
    <xf numFmtId="0" fontId="24" fillId="0" borderId="0" xfId="0" applyFont="1">
      <alignment vertical="center"/>
    </xf>
    <xf numFmtId="0" fontId="22" fillId="0" borderId="0" xfId="0" applyFont="1" applyAlignment="1">
      <alignment horizontal="center" vertical="center"/>
    </xf>
    <xf numFmtId="0" fontId="23" fillId="0" borderId="0" xfId="0" applyFont="1" applyAlignment="1">
      <alignment horizontal="center" vertical="center"/>
    </xf>
    <xf numFmtId="0" fontId="17" fillId="0" borderId="0" xfId="0" applyFont="1" applyAlignment="1">
      <alignment horizontal="center" vertical="center"/>
    </xf>
    <xf numFmtId="0" fontId="25" fillId="0" borderId="0" xfId="0" applyFont="1" applyAlignment="1">
      <alignment horizontal="center" vertical="center"/>
    </xf>
    <xf numFmtId="176" fontId="4" fillId="0" borderId="0" xfId="0" applyNumberFormat="1" applyFont="1">
      <alignment vertical="center"/>
    </xf>
    <xf numFmtId="0" fontId="4" fillId="0" borderId="105" xfId="0" applyFont="1" applyBorder="1" applyAlignment="1">
      <alignment horizontal="center" vertical="center"/>
    </xf>
    <xf numFmtId="0" fontId="26" fillId="0" borderId="0" xfId="0" applyFont="1">
      <alignment vertical="center"/>
    </xf>
    <xf numFmtId="0" fontId="26" fillId="0" borderId="0" xfId="0" applyFont="1" applyAlignment="1">
      <alignment horizontal="center"/>
    </xf>
    <xf numFmtId="177" fontId="26" fillId="0" borderId="0" xfId="0" applyNumberFormat="1" applyFont="1" applyAlignment="1">
      <alignment horizontal="left"/>
    </xf>
    <xf numFmtId="0" fontId="27" fillId="0" borderId="0" xfId="0" applyFont="1" applyAlignment="1"/>
    <xf numFmtId="0" fontId="26" fillId="0" borderId="0" xfId="0" applyFont="1" applyAlignment="1"/>
    <xf numFmtId="0" fontId="27" fillId="0" borderId="0" xfId="0" applyFont="1" applyAlignment="1">
      <alignment horizontal="left"/>
    </xf>
    <xf numFmtId="0" fontId="27" fillId="0" borderId="0" xfId="0" applyFont="1" applyAlignment="1">
      <alignment horizontal="center"/>
    </xf>
    <xf numFmtId="0" fontId="11" fillId="0" borderId="0" xfId="0" applyFont="1" applyAlignment="1">
      <alignment horizontal="center"/>
    </xf>
    <xf numFmtId="0" fontId="4" fillId="14" borderId="46" xfId="3" applyFont="1" applyFill="1" applyBorder="1" applyAlignment="1">
      <alignment horizontal="center" vertical="center"/>
    </xf>
    <xf numFmtId="0" fontId="11" fillId="14" borderId="49" xfId="0" applyFont="1" applyFill="1" applyBorder="1" applyAlignment="1">
      <alignment horizontal="center" vertical="center"/>
    </xf>
    <xf numFmtId="0" fontId="4" fillId="0" borderId="50" xfId="0" applyFont="1" applyBorder="1" applyAlignment="1">
      <alignment horizontal="center" vertical="center"/>
    </xf>
    <xf numFmtId="0" fontId="4" fillId="0" borderId="107" xfId="0" applyFont="1" applyBorder="1" applyAlignment="1">
      <alignment horizontal="center" vertical="center"/>
    </xf>
    <xf numFmtId="0" fontId="11" fillId="0" borderId="35" xfId="0" applyFont="1" applyBorder="1" applyAlignment="1">
      <alignment horizontal="center" vertical="center"/>
    </xf>
    <xf numFmtId="0" fontId="11" fillId="0" borderId="50" xfId="0" applyFont="1" applyBorder="1" applyAlignment="1">
      <alignment horizontal="center" vertical="center"/>
    </xf>
    <xf numFmtId="0" fontId="11" fillId="0" borderId="108" xfId="0" applyFont="1" applyBorder="1" applyAlignment="1">
      <alignment horizontal="center" vertical="center"/>
    </xf>
    <xf numFmtId="0" fontId="4" fillId="0" borderId="52" xfId="0" applyFont="1" applyBorder="1" applyAlignment="1">
      <alignment horizontal="center" vertical="center"/>
    </xf>
    <xf numFmtId="0" fontId="4" fillId="0" borderId="109" xfId="0" applyFont="1" applyBorder="1" applyAlignment="1">
      <alignment horizontal="center" vertical="center"/>
    </xf>
    <xf numFmtId="0" fontId="4" fillId="0" borderId="37" xfId="0" applyFont="1" applyBorder="1" applyAlignment="1">
      <alignment horizontal="center" vertical="center"/>
    </xf>
    <xf numFmtId="0" fontId="4" fillId="0" borderId="37" xfId="0" applyFont="1" applyBorder="1" applyAlignment="1">
      <alignment horizontal="center"/>
    </xf>
    <xf numFmtId="0" fontId="4" fillId="0" borderId="54" xfId="0" applyFont="1" applyBorder="1" applyAlignment="1">
      <alignment horizontal="center" vertical="center"/>
    </xf>
    <xf numFmtId="0" fontId="4" fillId="0" borderId="41" xfId="0" applyFont="1" applyBorder="1" applyAlignment="1">
      <alignment horizontal="center" vertical="center"/>
    </xf>
    <xf numFmtId="0" fontId="11" fillId="0" borderId="43" xfId="0" applyFont="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27" fillId="0" borderId="0" xfId="0" applyFont="1" applyAlignment="1">
      <alignment horizontal="center" vertical="center"/>
    </xf>
    <xf numFmtId="0" fontId="11" fillId="0" borderId="51" xfId="0" applyFont="1" applyBorder="1" applyAlignment="1">
      <alignment horizontal="center" vertical="center"/>
    </xf>
    <xf numFmtId="0" fontId="4" fillId="0" borderId="33" xfId="0" applyFont="1" applyBorder="1" applyAlignment="1">
      <alignment horizontal="center" vertical="center"/>
    </xf>
    <xf numFmtId="0" fontId="4" fillId="0" borderId="41" xfId="0" applyFont="1" applyBorder="1" applyAlignment="1">
      <alignment horizontal="center"/>
    </xf>
    <xf numFmtId="0" fontId="4" fillId="0" borderId="112" xfId="0" applyFont="1" applyBorder="1" applyAlignment="1">
      <alignment horizontal="center" vertical="center"/>
    </xf>
    <xf numFmtId="0" fontId="33" fillId="0" borderId="14" xfId="0" applyFont="1" applyBorder="1" applyAlignment="1">
      <alignment horizontal="center" vertical="distributed" wrapText="1"/>
    </xf>
    <xf numFmtId="0" fontId="11" fillId="0" borderId="33" xfId="0" applyFont="1" applyBorder="1" applyAlignment="1">
      <alignment horizontal="center" vertical="center"/>
    </xf>
    <xf numFmtId="0" fontId="11" fillId="0" borderId="111" xfId="0" applyFont="1" applyBorder="1" applyAlignment="1">
      <alignment horizontal="center"/>
    </xf>
    <xf numFmtId="0" fontId="27" fillId="0" borderId="14" xfId="0" applyFont="1" applyBorder="1" applyAlignment="1">
      <alignment horizontal="right" vertical="center"/>
    </xf>
    <xf numFmtId="0" fontId="11" fillId="0" borderId="38" xfId="0" applyFont="1" applyBorder="1" applyAlignment="1">
      <alignment horizontal="center"/>
    </xf>
    <xf numFmtId="14" fontId="27" fillId="0" borderId="14" xfId="0" applyNumberFormat="1" applyFont="1" applyBorder="1" applyAlignment="1">
      <alignment horizontal="right" vertical="center"/>
    </xf>
    <xf numFmtId="0" fontId="11" fillId="0" borderId="41" xfId="0" applyFont="1" applyBorder="1" applyAlignment="1">
      <alignment horizontal="center" vertical="center"/>
    </xf>
    <xf numFmtId="0" fontId="11" fillId="0" borderId="42" xfId="0" applyFont="1" applyBorder="1" applyAlignment="1">
      <alignment horizontal="center"/>
    </xf>
    <xf numFmtId="0" fontId="34" fillId="0" borderId="0" xfId="0" applyFont="1">
      <alignment vertical="center"/>
    </xf>
    <xf numFmtId="0" fontId="11" fillId="0" borderId="34" xfId="0" applyFont="1" applyBorder="1" applyAlignment="1">
      <alignment horizontal="center"/>
    </xf>
    <xf numFmtId="177" fontId="27" fillId="0" borderId="14" xfId="0" applyNumberFormat="1" applyFont="1" applyBorder="1" applyAlignment="1">
      <alignment horizontal="right" vertical="center"/>
    </xf>
    <xf numFmtId="14" fontId="4" fillId="0" borderId="14" xfId="0" applyNumberFormat="1" applyFont="1" applyBorder="1" applyAlignment="1">
      <alignment horizontal="right" vertical="center" wrapText="1"/>
    </xf>
    <xf numFmtId="14" fontId="4" fillId="0" borderId="14" xfId="3" applyNumberFormat="1" applyFont="1" applyBorder="1" applyAlignment="1">
      <alignment horizontal="right" vertical="center"/>
    </xf>
    <xf numFmtId="14" fontId="4" fillId="0" borderId="14" xfId="0" applyNumberFormat="1" applyFont="1" applyBorder="1" applyAlignment="1">
      <alignment horizontal="right" vertical="center"/>
    </xf>
    <xf numFmtId="14" fontId="27" fillId="0" borderId="14" xfId="2" applyNumberFormat="1" applyFont="1" applyBorder="1" applyAlignment="1">
      <alignment horizontal="right" vertical="center"/>
    </xf>
    <xf numFmtId="0" fontId="27" fillId="0" borderId="0" xfId="0" applyFont="1">
      <alignment vertical="center"/>
    </xf>
    <xf numFmtId="0" fontId="35" fillId="12" borderId="96" xfId="0" applyFont="1" applyFill="1" applyBorder="1" applyAlignment="1">
      <alignment horizontal="center" vertical="distributed" wrapText="1"/>
    </xf>
    <xf numFmtId="0" fontId="35" fillId="0" borderId="96" xfId="0" applyFont="1" applyBorder="1" applyAlignment="1">
      <alignment horizontal="center" vertical="distributed" wrapText="1"/>
    </xf>
    <xf numFmtId="0" fontId="35" fillId="0" borderId="96" xfId="0" applyFont="1" applyBorder="1" applyAlignment="1">
      <alignment horizontal="center" vertical="center" textRotation="255" wrapText="1"/>
    </xf>
    <xf numFmtId="0" fontId="26" fillId="12" borderId="96" xfId="0" applyFont="1" applyFill="1" applyBorder="1" applyAlignment="1">
      <alignment horizontal="center" vertical="center"/>
    </xf>
    <xf numFmtId="0" fontId="26" fillId="0" borderId="96" xfId="0" applyFont="1" applyBorder="1" applyAlignment="1">
      <alignment horizontal="center" vertical="center"/>
    </xf>
    <xf numFmtId="0" fontId="36" fillId="12" borderId="96" xfId="0" applyFont="1" applyFill="1" applyBorder="1" applyAlignment="1">
      <alignment horizontal="center" vertical="distributed"/>
    </xf>
    <xf numFmtId="178" fontId="35" fillId="0" borderId="96" xfId="0" applyNumberFormat="1" applyFont="1" applyBorder="1" applyAlignment="1">
      <alignment horizontal="center" vertical="distributed" wrapText="1"/>
    </xf>
    <xf numFmtId="177" fontId="11" fillId="0" borderId="14" xfId="0" applyNumberFormat="1" applyFont="1" applyBorder="1">
      <alignment vertical="center"/>
    </xf>
    <xf numFmtId="177" fontId="11" fillId="0" borderId="114" xfId="0" applyNumberFormat="1" applyFont="1" applyBorder="1" applyAlignment="1">
      <alignment horizontal="right" vertical="center"/>
    </xf>
    <xf numFmtId="0" fontId="4" fillId="0" borderId="115" xfId="0" applyFont="1" applyBorder="1" applyAlignment="1">
      <alignment horizontal="center" vertical="center"/>
    </xf>
    <xf numFmtId="0" fontId="11" fillId="0" borderId="59" xfId="0" applyFont="1" applyBorder="1" applyAlignment="1">
      <alignment horizontal="center" vertical="center"/>
    </xf>
    <xf numFmtId="177" fontId="11" fillId="0" borderId="0" xfId="0" applyNumberFormat="1" applyFont="1" applyAlignment="1">
      <alignment horizontal="center" vertical="center"/>
    </xf>
    <xf numFmtId="9" fontId="11" fillId="13" borderId="116" xfId="1" applyFont="1" applyFill="1" applyBorder="1" applyAlignment="1">
      <alignment horizontal="center" vertical="center"/>
    </xf>
    <xf numFmtId="9" fontId="11" fillId="13" borderId="87" xfId="1" applyFont="1" applyFill="1" applyBorder="1" applyAlignment="1">
      <alignment horizontal="center" vertical="center"/>
    </xf>
    <xf numFmtId="0" fontId="26" fillId="0" borderId="0" xfId="0" applyFont="1" applyAlignment="1">
      <alignment horizontal="center" vertical="center"/>
    </xf>
    <xf numFmtId="177" fontId="11" fillId="0" borderId="0" xfId="0" applyNumberFormat="1" applyFont="1" applyAlignment="1">
      <alignment horizontal="left"/>
    </xf>
    <xf numFmtId="0" fontId="4" fillId="0" borderId="0" xfId="0" applyFont="1" applyAlignment="1"/>
    <xf numFmtId="0" fontId="11" fillId="0" borderId="0" xfId="0" applyFont="1" applyAlignment="1"/>
    <xf numFmtId="177" fontId="13" fillId="0" borderId="0" xfId="0" applyNumberFormat="1" applyFont="1" applyAlignment="1">
      <alignment horizontal="left"/>
    </xf>
    <xf numFmtId="0" fontId="33" fillId="0" borderId="0" xfId="0" applyFont="1" applyAlignment="1"/>
    <xf numFmtId="0" fontId="37" fillId="0" borderId="0" xfId="0" applyFont="1" applyAlignment="1"/>
    <xf numFmtId="177" fontId="26" fillId="0" borderId="0" xfId="0" applyNumberFormat="1" applyFont="1" applyAlignment="1"/>
    <xf numFmtId="9" fontId="11" fillId="2" borderId="62" xfId="1" applyFont="1" applyFill="1" applyBorder="1" applyAlignment="1">
      <alignment horizontal="center" vertical="center"/>
    </xf>
    <xf numFmtId="9" fontId="11" fillId="2" borderId="89" xfId="1" applyFont="1" applyFill="1" applyBorder="1" applyAlignment="1">
      <alignment horizontal="center" vertical="center"/>
    </xf>
    <xf numFmtId="9" fontId="11" fillId="0" borderId="0" xfId="1" applyFont="1" applyAlignment="1">
      <alignment horizontal="center" vertical="center"/>
    </xf>
    <xf numFmtId="0" fontId="11" fillId="0" borderId="4" xfId="0" applyFont="1" applyBorder="1" applyAlignment="1">
      <alignment horizontal="center" vertical="center"/>
    </xf>
    <xf numFmtId="0" fontId="27" fillId="0" borderId="14" xfId="0" applyFont="1" applyBorder="1">
      <alignment vertical="center"/>
    </xf>
    <xf numFmtId="9" fontId="11" fillId="2" borderId="98" xfId="1" applyFont="1" applyFill="1" applyBorder="1" applyAlignment="1">
      <alignment horizontal="center" vertical="center"/>
    </xf>
    <xf numFmtId="0" fontId="4" fillId="0" borderId="14" xfId="0" applyFont="1" applyBorder="1" applyAlignment="1">
      <alignment horizontal="center" vertical="center" shrinkToFit="1"/>
    </xf>
    <xf numFmtId="0" fontId="11" fillId="9" borderId="46" xfId="0" quotePrefix="1" applyFont="1" applyFill="1" applyBorder="1" applyAlignment="1">
      <alignment horizontal="center" vertical="center"/>
    </xf>
    <xf numFmtId="0" fontId="11" fillId="9" borderId="93" xfId="0" quotePrefix="1" applyFont="1" applyFill="1" applyBorder="1" applyAlignment="1">
      <alignment horizontal="center" vertical="center"/>
    </xf>
    <xf numFmtId="0" fontId="11" fillId="9" borderId="23" xfId="0" quotePrefix="1" applyFont="1" applyFill="1" applyBorder="1" applyAlignment="1">
      <alignment horizontal="center" vertical="center"/>
    </xf>
    <xf numFmtId="0" fontId="11" fillId="9" borderId="100" xfId="0" quotePrefix="1" applyFont="1" applyFill="1" applyBorder="1">
      <alignment vertical="center"/>
    </xf>
    <xf numFmtId="0" fontId="11" fillId="0" borderId="110" xfId="0" applyFont="1" applyBorder="1" applyAlignment="1">
      <alignment horizontal="center" vertical="center"/>
    </xf>
    <xf numFmtId="0" fontId="13" fillId="0" borderId="25" xfId="0" applyFont="1" applyBorder="1">
      <alignment vertical="center"/>
    </xf>
    <xf numFmtId="0" fontId="4" fillId="0" borderId="111" xfId="0" applyFont="1" applyBorder="1" applyAlignment="1">
      <alignment horizontal="center" vertical="center"/>
    </xf>
    <xf numFmtId="14" fontId="41" fillId="3" borderId="4" xfId="0" applyNumberFormat="1" applyFont="1" applyFill="1" applyBorder="1" applyAlignment="1">
      <alignment horizontal="left" vertical="center"/>
    </xf>
    <xf numFmtId="0" fontId="11" fillId="0" borderId="112" xfId="0" applyFont="1" applyBorder="1" applyAlignment="1">
      <alignment horizontal="center" vertical="center"/>
    </xf>
    <xf numFmtId="0" fontId="11" fillId="0" borderId="119" xfId="0" applyFont="1" applyBorder="1" applyAlignment="1">
      <alignment horizontal="center" vertical="center"/>
    </xf>
    <xf numFmtId="0" fontId="11" fillId="0" borderId="120" xfId="0" applyFont="1" applyBorder="1" applyAlignment="1">
      <alignment horizontal="center" vertical="center"/>
    </xf>
    <xf numFmtId="0" fontId="0" fillId="0" borderId="1" xfId="0" applyBorder="1" applyAlignment="1">
      <alignment horizontal="center" vertical="center" wrapText="1"/>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4" fillId="0" borderId="5" xfId="0" applyFont="1" applyBorder="1" applyAlignment="1">
      <alignment horizontal="center" vertical="center" wrapText="1"/>
    </xf>
    <xf numFmtId="0" fontId="5" fillId="0" borderId="6" xfId="0" applyFont="1" applyBorder="1" applyAlignment="1">
      <alignment horizontal="left" vertical="top" wrapText="1"/>
    </xf>
    <xf numFmtId="0" fontId="4" fillId="0" borderId="3" xfId="0" applyFont="1" applyBorder="1" applyAlignment="1">
      <alignment horizontal="center" vertical="center" wrapText="1"/>
    </xf>
    <xf numFmtId="0" fontId="5" fillId="0" borderId="4" xfId="0" applyFont="1" applyBorder="1" applyAlignment="1">
      <alignment vertical="center" wrapText="1"/>
    </xf>
    <xf numFmtId="0" fontId="5" fillId="0" borderId="4" xfId="0" applyFont="1" applyBorder="1" applyAlignment="1">
      <alignment horizontal="left" vertical="top" wrapText="1"/>
    </xf>
    <xf numFmtId="0" fontId="5" fillId="0" borderId="8" xfId="0" applyFont="1" applyBorder="1">
      <alignment vertical="center"/>
    </xf>
    <xf numFmtId="0" fontId="5" fillId="0" borderId="8" xfId="0" applyFont="1" applyBorder="1" applyAlignment="1">
      <alignment horizontal="left" vertical="center"/>
    </xf>
    <xf numFmtId="0" fontId="5" fillId="0" borderId="9" xfId="0" applyFont="1" applyBorder="1" applyAlignment="1">
      <alignment horizontal="left" vertical="top" wrapText="1"/>
    </xf>
    <xf numFmtId="0" fontId="5" fillId="0" borderId="8" xfId="0" applyFont="1" applyBorder="1" applyAlignment="1">
      <alignment vertical="center" wrapText="1"/>
    </xf>
    <xf numFmtId="0" fontId="5" fillId="0" borderId="9" xfId="0" applyFont="1" applyBorder="1">
      <alignment vertical="center"/>
    </xf>
    <xf numFmtId="14" fontId="5" fillId="0" borderId="10" xfId="0" applyNumberFormat="1" applyFont="1" applyBorder="1" applyAlignment="1">
      <alignment horizontal="left" vertical="top" wrapText="1"/>
    </xf>
    <xf numFmtId="0" fontId="5" fillId="0" borderId="11" xfId="0" applyFont="1" applyBorder="1" applyAlignment="1">
      <alignment horizontal="left" vertical="center"/>
    </xf>
    <xf numFmtId="0" fontId="5" fillId="0" borderId="4" xfId="0" applyFont="1" applyBorder="1">
      <alignment vertical="center"/>
    </xf>
    <xf numFmtId="14" fontId="5" fillId="0" borderId="6" xfId="0" applyNumberFormat="1" applyFont="1" applyBorder="1" applyAlignment="1">
      <alignment horizontal="left" vertical="top" wrapText="1"/>
    </xf>
    <xf numFmtId="0" fontId="5" fillId="0" borderId="8" xfId="0" applyFont="1" applyBorder="1" applyAlignment="1">
      <alignment vertical="top" wrapText="1"/>
    </xf>
    <xf numFmtId="0" fontId="5" fillId="0" borderId="8" xfId="0" applyFont="1" applyBorder="1" applyAlignment="1">
      <alignment horizontal="left" vertical="top" wrapText="1"/>
    </xf>
    <xf numFmtId="0" fontId="5" fillId="0" borderId="6" xfId="0" applyFont="1" applyBorder="1" applyAlignment="1">
      <alignment horizontal="left" vertical="center"/>
    </xf>
    <xf numFmtId="0" fontId="5" fillId="0" borderId="4" xfId="0" applyFont="1" applyBorder="1" applyAlignment="1">
      <alignment horizontal="left" vertical="center"/>
    </xf>
    <xf numFmtId="0" fontId="41" fillId="0" borderId="8" xfId="0" applyFont="1" applyBorder="1" applyAlignment="1">
      <alignment horizontal="left" vertical="center" wrapText="1"/>
    </xf>
    <xf numFmtId="14" fontId="41" fillId="0" borderId="4" xfId="0" applyNumberFormat="1" applyFont="1" applyBorder="1" applyAlignment="1">
      <alignment horizontal="left" vertical="center"/>
    </xf>
    <xf numFmtId="0" fontId="41" fillId="0" borderId="8" xfId="0" applyFont="1" applyBorder="1" applyAlignment="1">
      <alignment horizontal="left" vertical="center"/>
    </xf>
    <xf numFmtId="0" fontId="41" fillId="0" borderId="4" xfId="0" applyFont="1" applyBorder="1" applyAlignment="1">
      <alignment horizontal="left" vertical="center"/>
    </xf>
    <xf numFmtId="0" fontId="0" fillId="0" borderId="4" xfId="0" applyBorder="1" applyAlignment="1">
      <alignment horizontal="left" vertical="center"/>
    </xf>
    <xf numFmtId="0" fontId="0" fillId="0" borderId="8" xfId="0" applyBorder="1" applyAlignment="1">
      <alignment horizontal="left" vertical="center" wrapText="1"/>
    </xf>
    <xf numFmtId="0" fontId="0" fillId="0" borderId="8" xfId="0" applyBorder="1" applyAlignment="1">
      <alignment horizontal="left" vertical="center"/>
    </xf>
    <xf numFmtId="0" fontId="41" fillId="3" borderId="5" xfId="0" applyFont="1" applyFill="1" applyBorder="1" applyAlignment="1">
      <alignment horizontal="center" vertical="center" wrapText="1"/>
    </xf>
    <xf numFmtId="14" fontId="13" fillId="0" borderId="0" xfId="2" applyNumberFormat="1" applyFont="1" applyAlignment="1">
      <alignment horizontal="center" vertical="center"/>
    </xf>
    <xf numFmtId="177" fontId="13" fillId="0" borderId="0" xfId="2" applyNumberFormat="1" applyFont="1" applyAlignment="1">
      <alignment horizontal="center" vertical="center"/>
    </xf>
    <xf numFmtId="14" fontId="13" fillId="0" borderId="0" xfId="2" applyNumberFormat="1" applyFont="1" applyAlignment="1">
      <alignment horizontal="center" vertical="center" wrapText="1"/>
    </xf>
    <xf numFmtId="14" fontId="13" fillId="0" borderId="0" xfId="3" applyNumberFormat="1" applyFont="1" applyAlignment="1">
      <alignment horizontal="center" vertical="center"/>
    </xf>
    <xf numFmtId="14" fontId="43" fillId="0" borderId="0" xfId="2" applyNumberFormat="1" applyFont="1" applyAlignment="1">
      <alignment horizontal="center" vertical="center" wrapText="1"/>
    </xf>
    <xf numFmtId="0" fontId="44" fillId="0" borderId="0" xfId="0" applyFont="1" applyAlignment="1">
      <alignment horizontal="center" vertical="center"/>
    </xf>
    <xf numFmtId="0" fontId="45" fillId="0" borderId="0" xfId="0" applyFont="1" applyAlignment="1">
      <alignment horizontal="center" vertical="center"/>
    </xf>
    <xf numFmtId="0" fontId="45" fillId="0" borderId="0" xfId="0" applyFont="1">
      <alignment vertical="center"/>
    </xf>
    <xf numFmtId="0" fontId="44" fillId="0" borderId="0" xfId="2" applyFont="1" applyAlignment="1">
      <alignment horizontal="center" vertical="center"/>
    </xf>
    <xf numFmtId="0" fontId="45" fillId="0" borderId="0" xfId="0" applyFont="1" applyAlignment="1"/>
    <xf numFmtId="0" fontId="46" fillId="0" borderId="0" xfId="0" applyFont="1" applyAlignment="1"/>
    <xf numFmtId="0" fontId="47" fillId="0" borderId="0" xfId="0" applyFont="1" applyAlignment="1">
      <alignment horizontal="center" vertical="center"/>
    </xf>
    <xf numFmtId="0" fontId="47" fillId="0" borderId="0" xfId="0" applyFont="1">
      <alignment vertical="center"/>
    </xf>
    <xf numFmtId="0" fontId="47" fillId="0" borderId="0" xfId="0" applyFont="1" applyAlignment="1">
      <alignment horizontal="center"/>
    </xf>
    <xf numFmtId="0" fontId="47" fillId="0" borderId="0" xfId="0" applyFont="1" applyAlignment="1"/>
    <xf numFmtId="0" fontId="48" fillId="0" borderId="0" xfId="0" applyFont="1" applyAlignment="1"/>
    <xf numFmtId="0" fontId="11" fillId="0" borderId="54" xfId="0" applyFont="1" applyBorder="1" applyAlignment="1">
      <alignment horizontal="center"/>
    </xf>
    <xf numFmtId="0" fontId="11" fillId="0" borderId="41" xfId="0" applyFont="1" applyBorder="1" applyAlignment="1">
      <alignment horizontal="center"/>
    </xf>
    <xf numFmtId="0" fontId="41" fillId="3" borderId="4" xfId="0" applyFont="1" applyFill="1" applyBorder="1" applyAlignment="1">
      <alignment horizontal="left" vertical="center"/>
    </xf>
    <xf numFmtId="0" fontId="41" fillId="0" borderId="5" xfId="0" applyFont="1" applyBorder="1" applyAlignment="1">
      <alignment horizontal="center" vertical="center" wrapText="1"/>
    </xf>
    <xf numFmtId="179" fontId="11" fillId="0" borderId="117" xfId="0" applyNumberFormat="1" applyFont="1" applyBorder="1" applyAlignment="1">
      <alignment horizontal="center" vertical="center"/>
    </xf>
    <xf numFmtId="0" fontId="0" fillId="0" borderId="21" xfId="0" applyBorder="1" applyAlignment="1">
      <alignment horizontal="center" vertical="center"/>
    </xf>
    <xf numFmtId="0" fontId="5" fillId="0" borderId="8" xfId="0" applyFont="1" applyBorder="1" applyAlignment="1">
      <alignment horizontal="left" vertical="center" wrapText="1"/>
    </xf>
    <xf numFmtId="0" fontId="4" fillId="12" borderId="121" xfId="0" applyFont="1" applyFill="1" applyBorder="1" applyAlignment="1">
      <alignment horizontal="center" vertical="center"/>
    </xf>
    <xf numFmtId="0" fontId="11" fillId="0" borderId="122" xfId="0" applyFont="1" applyBorder="1" applyAlignment="1">
      <alignment horizontal="center"/>
    </xf>
    <xf numFmtId="0" fontId="11" fillId="0" borderId="123" xfId="0" applyFont="1" applyBorder="1" applyAlignment="1">
      <alignment horizontal="center" vertical="center"/>
    </xf>
    <xf numFmtId="0" fontId="4" fillId="0" borderId="124" xfId="0" applyFont="1" applyBorder="1" applyAlignment="1">
      <alignment horizontal="center" vertical="center"/>
    </xf>
    <xf numFmtId="0" fontId="4" fillId="0" borderId="119" xfId="0" applyFont="1" applyBorder="1" applyAlignment="1">
      <alignment horizontal="center" vertical="center"/>
    </xf>
    <xf numFmtId="0" fontId="0" fillId="3" borderId="12" xfId="0" applyFill="1" applyBorder="1" applyAlignment="1">
      <alignment horizontal="center" vertical="center" wrapText="1"/>
    </xf>
    <xf numFmtId="0" fontId="0" fillId="3" borderId="47" xfId="0" applyFill="1" applyBorder="1" applyAlignment="1">
      <alignment horizontal="left" vertical="center"/>
    </xf>
    <xf numFmtId="14" fontId="41" fillId="0" borderId="10" xfId="0" applyNumberFormat="1" applyFont="1" applyBorder="1" applyAlignment="1">
      <alignment horizontal="left" vertical="center" wrapText="1"/>
    </xf>
    <xf numFmtId="14" fontId="41" fillId="0" borderId="10" xfId="0" applyNumberFormat="1" applyFont="1" applyBorder="1" applyAlignment="1">
      <alignment horizontal="left" vertical="center"/>
    </xf>
    <xf numFmtId="0" fontId="41" fillId="0" borderId="1" xfId="0" applyFont="1" applyBorder="1" applyAlignment="1">
      <alignment horizontal="center" vertical="center" wrapText="1"/>
    </xf>
    <xf numFmtId="14" fontId="41" fillId="0" borderId="91" xfId="0" applyNumberFormat="1" applyFont="1" applyBorder="1" applyAlignment="1">
      <alignment horizontal="left" vertical="center" wrapText="1"/>
    </xf>
    <xf numFmtId="0" fontId="41" fillId="0" borderId="3" xfId="0" applyFont="1" applyBorder="1" applyAlignment="1">
      <alignment horizontal="center" vertical="center" wrapText="1"/>
    </xf>
    <xf numFmtId="0" fontId="41" fillId="0" borderId="4" xfId="0" applyFont="1" applyBorder="1" applyAlignment="1">
      <alignment horizontal="left" vertical="center" wrapText="1"/>
    </xf>
    <xf numFmtId="14" fontId="41" fillId="0" borderId="9" xfId="0" applyNumberFormat="1" applyFont="1" applyBorder="1" applyAlignment="1">
      <alignment horizontal="left" vertical="center" wrapText="1"/>
    </xf>
    <xf numFmtId="14" fontId="41" fillId="0" borderId="6" xfId="0" applyNumberFormat="1" applyFont="1" applyBorder="1" applyAlignment="1">
      <alignment horizontal="left" vertical="center"/>
    </xf>
    <xf numFmtId="0" fontId="41" fillId="0" borderId="7" xfId="0" applyFont="1" applyBorder="1" applyAlignment="1">
      <alignment horizontal="center" vertical="center" wrapText="1"/>
    </xf>
    <xf numFmtId="0" fontId="41" fillId="0" borderId="9" xfId="0" applyFont="1" applyBorder="1" applyAlignment="1">
      <alignment horizontal="left" vertical="center"/>
    </xf>
    <xf numFmtId="0" fontId="41" fillId="0" borderId="27" xfId="0" applyFont="1" applyBorder="1" applyAlignment="1">
      <alignment horizontal="center" vertical="center" wrapText="1"/>
    </xf>
    <xf numFmtId="14" fontId="41" fillId="0" borderId="101" xfId="0" applyNumberFormat="1" applyFont="1" applyBorder="1" applyAlignment="1">
      <alignment horizontal="left" vertical="center" wrapText="1"/>
    </xf>
    <xf numFmtId="14" fontId="41" fillId="3" borderId="10" xfId="0" applyNumberFormat="1" applyFont="1" applyFill="1" applyBorder="1" applyAlignment="1">
      <alignment horizontal="left" vertical="center" wrapText="1"/>
    </xf>
    <xf numFmtId="0" fontId="4" fillId="0" borderId="35" xfId="0" applyFont="1" applyBorder="1" applyAlignment="1">
      <alignment horizontal="center" vertical="center"/>
    </xf>
    <xf numFmtId="0" fontId="4" fillId="0" borderId="79" xfId="0" applyFont="1" applyBorder="1" applyAlignment="1">
      <alignment horizontal="center" vertical="center"/>
    </xf>
    <xf numFmtId="0" fontId="4" fillId="0" borderId="33" xfId="0" applyFont="1" applyBorder="1" applyAlignment="1">
      <alignment horizontal="center"/>
    </xf>
    <xf numFmtId="0" fontId="4" fillId="0" borderId="43" xfId="0" applyFont="1" applyBorder="1" applyAlignment="1">
      <alignment horizontal="center" vertical="center"/>
    </xf>
    <xf numFmtId="0" fontId="4" fillId="0" borderId="55" xfId="0" applyFont="1" applyBorder="1" applyAlignment="1">
      <alignment horizontal="center" vertical="center"/>
    </xf>
    <xf numFmtId="14" fontId="4" fillId="0" borderId="32" xfId="0" applyNumberFormat="1" applyFont="1" applyBorder="1" applyAlignment="1">
      <alignment horizontal="left" vertical="center" indent="1"/>
    </xf>
    <xf numFmtId="14" fontId="4" fillId="0" borderId="36" xfId="0" applyNumberFormat="1" applyFont="1" applyBorder="1" applyAlignment="1">
      <alignment horizontal="left" vertical="center" indent="1"/>
    </xf>
    <xf numFmtId="14" fontId="4" fillId="0" borderId="40" xfId="0" applyNumberFormat="1" applyFont="1" applyBorder="1" applyAlignment="1">
      <alignment horizontal="left" vertical="center" indent="1"/>
    </xf>
    <xf numFmtId="177" fontId="11" fillId="0" borderId="32" xfId="0" applyNumberFormat="1" applyFont="1" applyBorder="1" applyAlignment="1">
      <alignment horizontal="left" vertical="center" indent="1"/>
    </xf>
    <xf numFmtId="177" fontId="11" fillId="0" borderId="36" xfId="0" applyNumberFormat="1" applyFont="1" applyBorder="1" applyAlignment="1">
      <alignment horizontal="left" vertical="center" indent="1"/>
    </xf>
    <xf numFmtId="177" fontId="11" fillId="0" borderId="40" xfId="0" applyNumberFormat="1" applyFont="1" applyBorder="1" applyAlignment="1">
      <alignment horizontal="left" vertical="center" indent="1"/>
    </xf>
    <xf numFmtId="177" fontId="11" fillId="0" borderId="118" xfId="0" applyNumberFormat="1" applyFont="1" applyBorder="1" applyAlignment="1">
      <alignment horizontal="left" vertical="center" indent="1"/>
    </xf>
    <xf numFmtId="177" fontId="11" fillId="0" borderId="40" xfId="0" applyNumberFormat="1" applyFont="1" applyBorder="1" applyAlignment="1">
      <alignment horizontal="left" vertical="center" wrapText="1" indent="1"/>
    </xf>
    <xf numFmtId="177" fontId="11" fillId="0" borderId="32" xfId="0" applyNumberFormat="1" applyFont="1" applyBorder="1" applyAlignment="1">
      <alignment horizontal="left" vertical="center" wrapText="1" indent="1"/>
    </xf>
    <xf numFmtId="177" fontId="11" fillId="0" borderId="36" xfId="0" applyNumberFormat="1" applyFont="1" applyBorder="1" applyAlignment="1">
      <alignment horizontal="left" vertical="center" wrapText="1" indent="1"/>
    </xf>
    <xf numFmtId="177" fontId="11" fillId="0" borderId="32" xfId="3" applyNumberFormat="1" applyFont="1" applyBorder="1" applyAlignment="1">
      <alignment horizontal="left" vertical="center" indent="1"/>
    </xf>
    <xf numFmtId="177" fontId="11" fillId="0" borderId="32" xfId="2" applyNumberFormat="1" applyFont="1" applyBorder="1" applyAlignment="1">
      <alignment horizontal="left" vertical="center" indent="1"/>
    </xf>
    <xf numFmtId="177" fontId="11" fillId="0" borderId="40" xfId="2" applyNumberFormat="1" applyFont="1" applyBorder="1" applyAlignment="1">
      <alignment horizontal="left" vertical="center" indent="1"/>
    </xf>
    <xf numFmtId="177" fontId="11" fillId="0" borderId="36" xfId="2" applyNumberFormat="1" applyFont="1" applyBorder="1" applyAlignment="1">
      <alignment horizontal="left" vertical="center" indent="1"/>
    </xf>
    <xf numFmtId="14" fontId="4" fillId="0" borderId="118" xfId="0" applyNumberFormat="1" applyFont="1" applyBorder="1" applyAlignment="1">
      <alignment horizontal="left" vertical="center" indent="1"/>
    </xf>
    <xf numFmtId="0" fontId="41" fillId="3" borderId="7" xfId="0" applyFont="1" applyFill="1" applyBorder="1" applyAlignment="1">
      <alignment horizontal="center" vertical="center" wrapText="1"/>
    </xf>
    <xf numFmtId="14" fontId="41" fillId="3" borderId="8" xfId="0" applyNumberFormat="1" applyFont="1" applyFill="1" applyBorder="1" applyAlignment="1">
      <alignment horizontal="left" vertical="center" wrapText="1"/>
    </xf>
    <xf numFmtId="0" fontId="41" fillId="0" borderId="9" xfId="0" applyFont="1" applyBorder="1" applyAlignment="1">
      <alignment vertical="center" wrapText="1"/>
    </xf>
    <xf numFmtId="0" fontId="50" fillId="0" borderId="10" xfId="0" applyFont="1" applyBorder="1" applyAlignment="1">
      <alignment vertical="center" wrapText="1"/>
    </xf>
    <xf numFmtId="0" fontId="41" fillId="3" borderId="10" xfId="0" applyFont="1" applyFill="1" applyBorder="1" applyAlignment="1">
      <alignment horizontal="left" vertical="center" wrapText="1"/>
    </xf>
    <xf numFmtId="0" fontId="11" fillId="0" borderId="110" xfId="0" applyFont="1" applyBorder="1" applyAlignment="1">
      <alignment horizontal="center"/>
    </xf>
    <xf numFmtId="177" fontId="11" fillId="0" borderId="113" xfId="2" applyNumberFormat="1" applyFont="1" applyBorder="1" applyAlignment="1">
      <alignment horizontal="left" vertical="center" indent="1"/>
    </xf>
    <xf numFmtId="177" fontId="28" fillId="0" borderId="0" xfId="0" applyNumberFormat="1" applyFont="1" applyAlignment="1">
      <alignment horizontal="center" vertical="center"/>
    </xf>
    <xf numFmtId="177" fontId="29" fillId="0" borderId="0" xfId="0" applyNumberFormat="1" applyFont="1" applyAlignment="1">
      <alignment horizontal="center" vertical="center"/>
    </xf>
    <xf numFmtId="0" fontId="30" fillId="13" borderId="26" xfId="0" applyFont="1" applyFill="1" applyBorder="1" applyAlignment="1">
      <alignment horizontal="center" vertical="center"/>
    </xf>
    <xf numFmtId="0" fontId="30" fillId="13" borderId="44" xfId="0" applyFont="1" applyFill="1" applyBorder="1" applyAlignment="1">
      <alignment horizontal="center" vertical="center"/>
    </xf>
    <xf numFmtId="0" fontId="30" fillId="13" borderId="45" xfId="0" applyFont="1" applyFill="1" applyBorder="1" applyAlignment="1">
      <alignment horizontal="center" vertical="center"/>
    </xf>
    <xf numFmtId="0" fontId="31" fillId="2" borderId="1" xfId="0" applyFont="1" applyFill="1" applyBorder="1" applyAlignment="1">
      <alignment horizontal="center" vertical="center" textRotation="255" shrinkToFit="1"/>
    </xf>
    <xf numFmtId="0" fontId="31" fillId="2" borderId="12" xfId="0" applyFont="1" applyFill="1" applyBorder="1" applyAlignment="1">
      <alignment horizontal="center" vertical="center" textRotation="255" shrinkToFit="1"/>
    </xf>
    <xf numFmtId="0" fontId="32" fillId="2" borderId="106" xfId="0" applyFont="1" applyFill="1" applyBorder="1" applyAlignment="1">
      <alignment horizontal="center" vertical="center" textRotation="255" shrinkToFit="1"/>
    </xf>
    <xf numFmtId="0" fontId="32" fillId="2" borderId="46" xfId="0" applyFont="1" applyFill="1" applyBorder="1" applyAlignment="1">
      <alignment horizontal="center" vertical="center" textRotation="255" shrinkToFit="1"/>
    </xf>
    <xf numFmtId="0" fontId="31" fillId="2" borderId="106" xfId="0" applyFont="1" applyFill="1" applyBorder="1" applyAlignment="1">
      <alignment horizontal="center" vertical="center" textRotation="255" wrapText="1"/>
    </xf>
    <xf numFmtId="0" fontId="31" fillId="2" borderId="46" xfId="0" applyFont="1" applyFill="1" applyBorder="1" applyAlignment="1">
      <alignment horizontal="center" vertical="center" textRotation="255" wrapText="1"/>
    </xf>
    <xf numFmtId="0" fontId="32" fillId="2" borderId="106" xfId="0" applyFont="1" applyFill="1" applyBorder="1" applyAlignment="1">
      <alignment horizontal="center" vertical="center" textRotation="255" wrapText="1"/>
    </xf>
    <xf numFmtId="0" fontId="32" fillId="2" borderId="46" xfId="0" applyFont="1" applyFill="1" applyBorder="1" applyAlignment="1">
      <alignment horizontal="center" vertical="center" textRotation="255" wrapText="1"/>
    </xf>
    <xf numFmtId="177" fontId="4" fillId="0" borderId="57" xfId="0" applyNumberFormat="1" applyFont="1" applyBorder="1" applyAlignment="1">
      <alignment horizontal="center" vertical="center" shrinkToFit="1"/>
    </xf>
    <xf numFmtId="0" fontId="4" fillId="0" borderId="58" xfId="0" applyFont="1" applyBorder="1" applyAlignment="1">
      <alignment horizontal="center" vertical="center" shrinkToFit="1"/>
    </xf>
    <xf numFmtId="177" fontId="20" fillId="0" borderId="1" xfId="0" applyNumberFormat="1" applyFont="1" applyBorder="1" applyAlignment="1">
      <alignment horizontal="center" vertical="distributed"/>
    </xf>
    <xf numFmtId="177" fontId="20" fillId="0" borderId="12" xfId="0" applyNumberFormat="1" applyFont="1" applyBorder="1" applyAlignment="1">
      <alignment horizontal="center" vertical="distributed"/>
    </xf>
    <xf numFmtId="0" fontId="22" fillId="0" borderId="106" xfId="0" applyFont="1" applyBorder="1" applyAlignment="1">
      <alignment horizontal="center" vertical="distributed" wrapText="1"/>
    </xf>
    <xf numFmtId="0" fontId="22" fillId="0" borderId="46" xfId="0" applyFont="1" applyBorder="1" applyAlignment="1">
      <alignment horizontal="center" vertical="distributed" wrapText="1"/>
    </xf>
    <xf numFmtId="0" fontId="17" fillId="0" borderId="91" xfId="0" applyFont="1" applyBorder="1" applyAlignment="1">
      <alignment horizontal="center" vertical="center" textRotation="255" wrapText="1"/>
    </xf>
    <xf numFmtId="0" fontId="17" fillId="0" borderId="47" xfId="0" applyFont="1" applyBorder="1" applyAlignment="1">
      <alignment horizontal="center" vertical="center" textRotation="255" wrapText="1"/>
    </xf>
    <xf numFmtId="0" fontId="20" fillId="0" borderId="75" xfId="0" applyFont="1" applyBorder="1" applyAlignment="1">
      <alignment horizontal="center" vertical="center" textRotation="255"/>
    </xf>
    <xf numFmtId="0" fontId="20" fillId="0" borderId="104" xfId="0" applyFont="1" applyBorder="1" applyAlignment="1">
      <alignment horizontal="center" vertical="center" textRotation="255"/>
    </xf>
    <xf numFmtId="0" fontId="13" fillId="0" borderId="25" xfId="0" applyFont="1" applyBorder="1" applyAlignment="1">
      <alignment horizontal="left" vertical="center"/>
    </xf>
    <xf numFmtId="0" fontId="13" fillId="0" borderId="2" xfId="0" applyFont="1" applyBorder="1" applyAlignment="1">
      <alignment horizontal="left" vertical="center"/>
    </xf>
    <xf numFmtId="0" fontId="31" fillId="2" borderId="91" xfId="0" applyFont="1" applyFill="1" applyBorder="1" applyAlignment="1">
      <alignment horizontal="center" vertical="center" textRotation="255" wrapText="1"/>
    </xf>
    <xf numFmtId="0" fontId="31" fillId="2" borderId="47" xfId="0" applyFont="1" applyFill="1" applyBorder="1" applyAlignment="1">
      <alignment horizontal="center" vertical="center" textRotation="255" wrapText="1"/>
    </xf>
    <xf numFmtId="0" fontId="20" fillId="0" borderId="75" xfId="0" applyFont="1" applyBorder="1" applyAlignment="1">
      <alignment horizontal="center" vertical="center" textRotation="255" wrapText="1"/>
    </xf>
    <xf numFmtId="0" fontId="20" fillId="0" borderId="104" xfId="0" applyFont="1" applyBorder="1" applyAlignment="1">
      <alignment horizontal="center" vertical="center" textRotation="255" wrapText="1"/>
    </xf>
    <xf numFmtId="0" fontId="0" fillId="0" borderId="21" xfId="0" applyBorder="1" applyAlignment="1">
      <alignment horizontal="center" vertical="center"/>
    </xf>
    <xf numFmtId="0" fontId="0" fillId="0" borderId="70" xfId="0" applyBorder="1" applyAlignment="1">
      <alignment horizontal="center" vertical="center"/>
    </xf>
    <xf numFmtId="0" fontId="6" fillId="0" borderId="21" xfId="0" applyFont="1" applyBorder="1" applyAlignment="1">
      <alignment horizontal="center" vertical="center"/>
    </xf>
    <xf numFmtId="0" fontId="6" fillId="0" borderId="70" xfId="0" applyFont="1" applyBorder="1" applyAlignment="1">
      <alignment horizontal="center" vertical="center"/>
    </xf>
    <xf numFmtId="0" fontId="6" fillId="0" borderId="48" xfId="0" applyFont="1" applyBorder="1" applyAlignment="1">
      <alignment horizontal="center" vertical="center"/>
    </xf>
    <xf numFmtId="0" fontId="4" fillId="0" borderId="57" xfId="0" applyFont="1" applyBorder="1" applyAlignment="1">
      <alignment horizontal="center" vertical="center" shrinkToFit="1"/>
    </xf>
    <xf numFmtId="0" fontId="4" fillId="0" borderId="26" xfId="0" applyFont="1" applyBorder="1" applyAlignment="1">
      <alignment horizontal="center" vertical="center"/>
    </xf>
    <xf numFmtId="0" fontId="4" fillId="0" borderId="44" xfId="0" applyFont="1" applyBorder="1" applyAlignment="1">
      <alignment horizontal="center" vertical="center"/>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26" xfId="0" applyFont="1" applyBorder="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1" fillId="6" borderId="25" xfId="0" applyFont="1" applyFill="1" applyBorder="1" applyAlignment="1">
      <alignment horizontal="center" vertical="center"/>
    </xf>
    <xf numFmtId="0" fontId="2" fillId="6" borderId="26" xfId="0" applyFont="1" applyFill="1" applyBorder="1" applyAlignment="1">
      <alignment horizontal="center" vertical="center"/>
    </xf>
    <xf numFmtId="0" fontId="2" fillId="6" borderId="44" xfId="0" applyFont="1" applyFill="1" applyBorder="1" applyAlignment="1">
      <alignment horizontal="center" vertical="center"/>
    </xf>
    <xf numFmtId="0" fontId="2" fillId="6" borderId="45" xfId="0" applyFont="1" applyFill="1" applyBorder="1" applyAlignment="1">
      <alignment horizontal="center" vertical="center"/>
    </xf>
    <xf numFmtId="0" fontId="19" fillId="6" borderId="44" xfId="0" applyFont="1" applyFill="1" applyBorder="1" applyAlignment="1">
      <alignment horizontal="center" vertical="center"/>
    </xf>
    <xf numFmtId="177" fontId="2" fillId="6" borderId="26" xfId="0" applyNumberFormat="1" applyFont="1" applyFill="1" applyBorder="1" applyAlignment="1">
      <alignment horizontal="center" vertical="center"/>
    </xf>
    <xf numFmtId="177" fontId="2" fillId="6" borderId="44" xfId="0" applyNumberFormat="1" applyFont="1" applyFill="1" applyBorder="1" applyAlignment="1">
      <alignment horizontal="center" vertical="center"/>
    </xf>
    <xf numFmtId="177" fontId="2" fillId="6" borderId="45" xfId="0" applyNumberFormat="1" applyFont="1" applyFill="1" applyBorder="1" applyAlignment="1">
      <alignment horizontal="center" vertical="center"/>
    </xf>
    <xf numFmtId="0" fontId="5" fillId="0" borderId="9" xfId="0" applyFont="1" applyBorder="1" applyAlignment="1">
      <alignment horizontal="left" vertical="center" wrapText="1"/>
    </xf>
    <xf numFmtId="0" fontId="5" fillId="0" borderId="8" xfId="0" applyFont="1" applyBorder="1" applyAlignment="1">
      <alignment horizontal="left" vertical="center" wrapText="1"/>
    </xf>
  </cellXfs>
  <cellStyles count="4">
    <cellStyle name="パーセント" xfId="1" builtinId="5"/>
    <cellStyle name="標準" xfId="0" builtinId="0"/>
    <cellStyle name="標準 4" xfId="2" xr:uid="{00000000-0005-0000-0000-000002000000}"/>
    <cellStyle name="標準 5" xfId="3" xr:uid="{00000000-0005-0000-0000-000003000000}"/>
  </cellStyles>
  <dxfs count="0"/>
  <tableStyles count="0" defaultTableStyle="TableStyleMedium2" defaultPivotStyle="PivotStyleLight16"/>
  <colors>
    <mruColors>
      <color rgb="FFD2D2D2"/>
      <color rgb="FFFF0000"/>
      <color rgb="FF889DEF"/>
      <color rgb="FFA4B4F3"/>
      <color rgb="FFFFFD4F"/>
      <color rgb="FFFFFF99"/>
      <color rgb="FFFFAFAF"/>
      <color rgb="FF89F961"/>
      <color rgb="FFFFD7D7"/>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6.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lgn="ctr">
              <a:defRPr lang="ja-JP" sz="12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r>
              <a:rPr lang="ja-JP" altLang="en-US" sz="1200" b="1" baseline="0"/>
              <a:t>相談内容</a:t>
            </a:r>
          </a:p>
        </c:rich>
      </c:tx>
      <c:layout>
        <c:manualLayout>
          <c:xMode val="edge"/>
          <c:yMode val="edge"/>
          <c:x val="0.42587538201560665"/>
          <c:y val="2.3971731613892711E-2"/>
        </c:manualLayout>
      </c:layout>
      <c:overlay val="0"/>
      <c:spPr>
        <a:solidFill>
          <a:srgbClr val="FFFF99"/>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9.8572943282753955E-2"/>
          <c:y val="0.13109013379725404"/>
          <c:w val="0.81674214149931901"/>
          <c:h val="0.55048333223972001"/>
        </c:manualLayout>
      </c:layout>
      <c:barChart>
        <c:barDir val="col"/>
        <c:grouping val="clustered"/>
        <c:varyColors val="0"/>
        <c:ser>
          <c:idx val="0"/>
          <c:order val="0"/>
          <c:spPr>
            <a:solidFill>
              <a:srgbClr val="9999FF"/>
            </a:solidFill>
            <a:ln w="12700">
              <a:solidFill>
                <a:srgbClr val="000000"/>
              </a:solidFill>
              <a:prstDash val="solid"/>
            </a:ln>
            <a:effectLst/>
          </c:spPr>
          <c:invertIfNegative val="0"/>
          <c:dLbls>
            <c:spPr>
              <a:noFill/>
              <a:ln>
                <a:noFill/>
              </a:ln>
              <a:effectLst/>
            </c:spPr>
            <c:txPr>
              <a:bodyPr rot="0" spcFirstLastPara="0" vertOverflow="ellipsis" vert="horz" wrap="square" lIns="38100" tIns="19050" rIns="38100" bIns="19050" anchor="ctr" anchorCtr="1"/>
              <a:lstStyle/>
              <a:p>
                <a:pPr>
                  <a:defRPr lang="ja-JP" sz="12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相談会集計!$I$2:$T$3</c:f>
              <c:strCache>
                <c:ptCount val="12"/>
                <c:pt idx="0">
                  <c:v>パソコンの基礎</c:v>
                </c:pt>
                <c:pt idx="1">
                  <c:v>デスクトップ整理</c:v>
                </c:pt>
                <c:pt idx="2">
                  <c:v>セキュリティ</c:v>
                </c:pt>
                <c:pt idx="3">
                  <c:v>ワード</c:v>
                </c:pt>
                <c:pt idx="4">
                  <c:v>エクセル</c:v>
                </c:pt>
                <c:pt idx="5">
                  <c:v>インターネット</c:v>
                </c:pt>
                <c:pt idx="6">
                  <c:v>Ｅメール</c:v>
                </c:pt>
                <c:pt idx="7">
                  <c:v>はがき</c:v>
                </c:pt>
                <c:pt idx="8">
                  <c:v>映像・音楽メディア</c:v>
                </c:pt>
                <c:pt idx="9">
                  <c:v>周辺接続機器</c:v>
                </c:pt>
                <c:pt idx="10">
                  <c:v>デジカメ</c:v>
                </c:pt>
                <c:pt idx="11">
                  <c:v>その他</c:v>
                </c:pt>
              </c:strCache>
            </c:strRef>
          </c:cat>
          <c:val>
            <c:numRef>
              <c:f>相談会集計!$I$36:$T$36</c:f>
              <c:numCache>
                <c:formatCode>General</c:formatCode>
                <c:ptCount val="12"/>
                <c:pt idx="0">
                  <c:v>29</c:v>
                </c:pt>
                <c:pt idx="1">
                  <c:v>7</c:v>
                </c:pt>
                <c:pt idx="2">
                  <c:v>3</c:v>
                </c:pt>
                <c:pt idx="3">
                  <c:v>34</c:v>
                </c:pt>
                <c:pt idx="4">
                  <c:v>35</c:v>
                </c:pt>
                <c:pt idx="5">
                  <c:v>23</c:v>
                </c:pt>
                <c:pt idx="6">
                  <c:v>15</c:v>
                </c:pt>
                <c:pt idx="7">
                  <c:v>10</c:v>
                </c:pt>
                <c:pt idx="8">
                  <c:v>4</c:v>
                </c:pt>
                <c:pt idx="9">
                  <c:v>6</c:v>
                </c:pt>
                <c:pt idx="10">
                  <c:v>10</c:v>
                </c:pt>
                <c:pt idx="11">
                  <c:v>27</c:v>
                </c:pt>
              </c:numCache>
            </c:numRef>
          </c:val>
          <c:extLst>
            <c:ext xmlns:c16="http://schemas.microsoft.com/office/drawing/2014/chart" uri="{C3380CC4-5D6E-409C-BE32-E72D297353CC}">
              <c16:uniqueId val="{00000000-50CD-4CDC-A3F6-999CEE27D685}"/>
            </c:ext>
          </c:extLst>
        </c:ser>
        <c:dLbls>
          <c:showLegendKey val="0"/>
          <c:showVal val="0"/>
          <c:showCatName val="0"/>
          <c:showSerName val="0"/>
          <c:showPercent val="0"/>
          <c:showBubbleSize val="0"/>
        </c:dLbls>
        <c:gapWidth val="150"/>
        <c:axId val="131910656"/>
        <c:axId val="35377920"/>
      </c:barChart>
      <c:catAx>
        <c:axId val="131910656"/>
        <c:scaling>
          <c:orientation val="minMax"/>
        </c:scaling>
        <c:delete val="0"/>
        <c:axPos val="b"/>
        <c:numFmt formatCode="General" sourceLinked="1"/>
        <c:majorTickMark val="in"/>
        <c:minorTickMark val="none"/>
        <c:tickLblPos val="nextTo"/>
        <c:spPr>
          <a:noFill/>
          <a:ln w="3175" cap="flat" cmpd="sng" algn="ctr">
            <a:solidFill>
              <a:srgbClr val="000000"/>
            </a:solidFill>
            <a:prstDash val="solid"/>
            <a:round/>
          </a:ln>
          <a:effectLst/>
        </c:spPr>
        <c:txPr>
          <a:bodyPr rot="0" spcFirstLastPara="0" vertOverflow="ellipsis" horzOverflow="overflow" vert="eaVert" wrap="square" anchor="ctr" anchorCtr="1"/>
          <a:lstStyle/>
          <a:p>
            <a:pPr>
              <a:defRPr lang="ja-JP" sz="10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crossAx val="35377920"/>
        <c:crosses val="autoZero"/>
        <c:auto val="1"/>
        <c:lblAlgn val="ctr"/>
        <c:lblOffset val="100"/>
        <c:tickLblSkip val="1"/>
        <c:noMultiLvlLbl val="0"/>
      </c:catAx>
      <c:valAx>
        <c:axId val="35377920"/>
        <c:scaling>
          <c:orientation val="minMax"/>
        </c:scaling>
        <c:delete val="0"/>
        <c:axPos val="l"/>
        <c:majorGridlines>
          <c:spPr>
            <a:ln w="3175" cap="flat" cmpd="sng" algn="ctr">
              <a:solidFill>
                <a:srgbClr val="000000"/>
              </a:solidFill>
              <a:prstDash val="solid"/>
              <a:round/>
            </a:ln>
            <a:effectLst/>
          </c:spPr>
        </c:majorGridlines>
        <c:title>
          <c:tx>
            <c:rich>
              <a:bodyPr rot="0" spcFirstLastPara="0" vertOverflow="ellipsis" vert="horz" wrap="square" anchor="ctr" anchorCtr="1"/>
              <a:lstStyle/>
              <a:p>
                <a:pPr algn="ctr">
                  <a:defRPr lang="ja-JP" sz="10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r>
                  <a:rPr lang="ja-JP" altLang="en-US" b="1"/>
                  <a:t>件数</a:t>
                </a:r>
              </a:p>
            </c:rich>
          </c:tx>
          <c:layout>
            <c:manualLayout>
              <c:xMode val="edge"/>
              <c:yMode val="edge"/>
              <c:x val="4.6972826001540284E-2"/>
              <c:y val="4.3285083799493286E-2"/>
            </c:manualLayout>
          </c:layout>
          <c:overlay val="0"/>
          <c:spPr>
            <a:noFill/>
            <a:ln w="25400">
              <a:noFill/>
            </a:ln>
            <a:effectLst/>
          </c:spPr>
        </c:title>
        <c:numFmt formatCode="General" sourceLinked="1"/>
        <c:majorTickMark val="in"/>
        <c:minorTickMark val="none"/>
        <c:tickLblPos val="nextTo"/>
        <c:spPr>
          <a:no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12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crossAx val="131910656"/>
        <c:crosses val="autoZero"/>
        <c:crossBetween val="between"/>
      </c:valAx>
      <c:spPr>
        <a:solidFill>
          <a:srgbClr val="C0C0C0">
            <a:alpha val="50000"/>
          </a:srgbClr>
        </a:solidFill>
        <a:ln w="12700">
          <a:solidFill>
            <a:srgbClr val="808080"/>
          </a:solidFill>
          <a:prstDash val="solid"/>
        </a:ln>
        <a:effectLst/>
      </c:spPr>
    </c:plotArea>
    <c:plotVisOnly val="1"/>
    <c:dispBlanksAs val="gap"/>
    <c:showDLblsOverMax val="0"/>
  </c:chart>
  <c:spPr>
    <a:solidFill>
      <a:srgbClr val="FFFFFF"/>
    </a:solid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1200" b="1" i="0" u="none" strike="noStrike"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printSettings>
    <c:headerFooter/>
    <c:pageMargins b="0.75000000000000311" l="0.70000000000000062" r="0.70000000000000062" t="0.750000000000003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lgn="ctr">
              <a:defRPr lang="ja-JP" sz="12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r>
              <a:rPr lang="ja-JP" altLang="en-US" sz="1200" baseline="0"/>
              <a:t>参加者比較</a:t>
            </a:r>
          </a:p>
        </c:rich>
      </c:tx>
      <c:layout>
        <c:manualLayout>
          <c:xMode val="edge"/>
          <c:yMode val="edge"/>
          <c:x val="0.37236865356855425"/>
          <c:y val="4.7189967460460787E-2"/>
        </c:manualLayout>
      </c:layout>
      <c:overlay val="0"/>
      <c:spPr>
        <a:solidFill>
          <a:schemeClr val="accent5">
            <a:lumMod val="20000"/>
            <a:lumOff val="80000"/>
          </a:schemeClr>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8132038362590341"/>
          <c:y val="0.18147254597041901"/>
          <c:w val="0.70839932575059095"/>
          <c:h val="0.71278653727606101"/>
        </c:manualLayout>
      </c:layout>
      <c:barChart>
        <c:barDir val="col"/>
        <c:grouping val="clustered"/>
        <c:varyColors val="0"/>
        <c:ser>
          <c:idx val="0"/>
          <c:order val="0"/>
          <c:spPr>
            <a:solidFill>
              <a:srgbClr val="9999FF"/>
            </a:solidFill>
            <a:ln w="12700">
              <a:solidFill>
                <a:srgbClr val="000000"/>
              </a:solidFill>
              <a:prstDash val="solid"/>
            </a:ln>
            <a:effectLst/>
          </c:spPr>
          <c:invertIfNegative val="0"/>
          <c:dLbls>
            <c:spPr>
              <a:noFill/>
              <a:ln w="25400">
                <a:noFill/>
              </a:ln>
              <a:effectLst/>
            </c:spPr>
            <c:txPr>
              <a:bodyPr rot="0" spcFirstLastPara="0" vertOverflow="ellipsis" horzOverflow="overflow" vert="horz" wrap="square" lIns="38100" tIns="19050" rIns="38100" bIns="19050" anchor="ctr" anchorCtr="1"/>
              <a:lstStyle/>
              <a:p>
                <a:pPr>
                  <a:defRPr lang="ja-JP" sz="11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相談会集計!$F$3:$G$3</c:f>
              <c:strCache>
                <c:ptCount val="2"/>
                <c:pt idx="0">
                  <c:v>初めて</c:v>
                </c:pt>
                <c:pt idx="1">
                  <c:v>再来訪</c:v>
                </c:pt>
              </c:strCache>
            </c:strRef>
          </c:cat>
          <c:val>
            <c:numRef>
              <c:f>相談会集計!$F$36:$G$36</c:f>
              <c:numCache>
                <c:formatCode>General</c:formatCode>
                <c:ptCount val="2"/>
                <c:pt idx="0">
                  <c:v>30</c:v>
                </c:pt>
                <c:pt idx="1">
                  <c:v>109</c:v>
                </c:pt>
              </c:numCache>
            </c:numRef>
          </c:val>
          <c:extLst>
            <c:ext xmlns:c16="http://schemas.microsoft.com/office/drawing/2014/chart" uri="{C3380CC4-5D6E-409C-BE32-E72D297353CC}">
              <c16:uniqueId val="{00000000-FFAD-45E4-AB75-2492EF416578}"/>
            </c:ext>
          </c:extLst>
        </c:ser>
        <c:dLbls>
          <c:showLegendKey val="0"/>
          <c:showVal val="0"/>
          <c:showCatName val="0"/>
          <c:showSerName val="0"/>
          <c:showPercent val="0"/>
          <c:showBubbleSize val="0"/>
        </c:dLbls>
        <c:gapWidth val="150"/>
        <c:axId val="35026048"/>
        <c:axId val="35027584"/>
      </c:barChart>
      <c:catAx>
        <c:axId val="35026048"/>
        <c:scaling>
          <c:orientation val="minMax"/>
        </c:scaling>
        <c:delete val="0"/>
        <c:axPos val="b"/>
        <c:numFmt formatCode="General" sourceLinked="1"/>
        <c:majorTickMark val="in"/>
        <c:minorTickMark val="none"/>
        <c:tickLblPos val="nextTo"/>
        <c:spPr>
          <a:no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10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crossAx val="35027584"/>
        <c:crosses val="autoZero"/>
        <c:auto val="1"/>
        <c:lblAlgn val="ctr"/>
        <c:lblOffset val="100"/>
        <c:tickLblSkip val="1"/>
        <c:noMultiLvlLbl val="0"/>
      </c:catAx>
      <c:valAx>
        <c:axId val="35027584"/>
        <c:scaling>
          <c:orientation val="minMax"/>
        </c:scaling>
        <c:delete val="0"/>
        <c:axPos val="l"/>
        <c:majorGridlines>
          <c:spPr>
            <a:ln w="3175" cap="flat" cmpd="sng" algn="ctr">
              <a:solidFill>
                <a:srgbClr val="000000"/>
              </a:solidFill>
              <a:prstDash val="solid"/>
              <a:round/>
            </a:ln>
            <a:effectLst/>
          </c:spPr>
        </c:majorGridlines>
        <c:numFmt formatCode="General" sourceLinked="1"/>
        <c:majorTickMark val="in"/>
        <c:minorTickMark val="none"/>
        <c:tickLblPos val="nextTo"/>
        <c:spPr>
          <a:no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900" b="0"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crossAx val="35026048"/>
        <c:crosses val="autoZero"/>
        <c:crossBetween val="between"/>
      </c:valAx>
      <c:spPr>
        <a:solidFill>
          <a:srgbClr val="C0C0C0">
            <a:alpha val="50000"/>
          </a:srgbClr>
        </a:solidFill>
        <a:ln w="12700">
          <a:solidFill>
            <a:srgbClr val="808080"/>
          </a:solidFill>
          <a:prstDash val="solid"/>
        </a:ln>
        <a:effectLst/>
      </c:spPr>
    </c:plotArea>
    <c:plotVisOnly val="1"/>
    <c:dispBlanksAs val="gap"/>
    <c:showDLblsOverMax val="0"/>
  </c:chart>
  <c:spPr>
    <a:solidFill>
      <a:srgbClr val="FFFFFF"/>
    </a:solid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800" b="0" i="0" u="none" strike="noStrike"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printSettings>
    <c:headerFooter/>
    <c:pageMargins b="0.75000000000000311" l="0.70000000000000062" r="0.70000000000000062" t="0.750000000000003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lgn="ctr">
              <a:defRPr lang="ja-JP" sz="12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r>
              <a:rPr lang="ja-JP" altLang="en-US" sz="1200" baseline="0"/>
              <a:t>相談者・男女構成</a:t>
            </a:r>
          </a:p>
        </c:rich>
      </c:tx>
      <c:layout>
        <c:manualLayout>
          <c:xMode val="edge"/>
          <c:yMode val="edge"/>
          <c:x val="0.21437013679099692"/>
          <c:y val="3.4228115622355192E-2"/>
        </c:manualLayout>
      </c:layout>
      <c:overlay val="0"/>
      <c:spPr>
        <a:solidFill>
          <a:srgbClr val="FBC8C8"/>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4629921259842705"/>
          <c:y val="0.15065834508437193"/>
          <c:w val="0.601256467941507"/>
          <c:h val="0.74088923627194092"/>
        </c:manualLayout>
      </c:layout>
      <c:barChart>
        <c:barDir val="col"/>
        <c:grouping val="clustered"/>
        <c:varyColors val="0"/>
        <c:ser>
          <c:idx val="0"/>
          <c:order val="0"/>
          <c:invertIfNegative val="0"/>
          <c:dLbls>
            <c:spPr>
              <a:noFill/>
              <a:ln>
                <a:noFill/>
              </a:ln>
              <a:effectLst/>
            </c:spPr>
            <c:txPr>
              <a:bodyPr rot="0" spcFirstLastPara="0" vertOverflow="ellipsis" vert="horz" wrap="square" lIns="38100" tIns="19050" rIns="38100" bIns="19050" anchor="ctr" anchorCtr="1">
                <a:spAutoFit/>
              </a:bodyPr>
              <a:lstStyle/>
              <a:p>
                <a:pPr>
                  <a:defRPr lang="ja-JP" sz="900" b="1" i="0" u="none" strike="noStrike" kern="1200" baseline="0">
                    <a:solidFill>
                      <a:srgbClr val="FF0000"/>
                    </a:solidFill>
                    <a:latin typeface="+mn-ea"/>
                    <a:ea typeface="+mn-ea"/>
                    <a:cs typeface="ＭＳ Ｐゴシック" panose="020B0600070205080204"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prstDash val="solid"/>
                      <a:round/>
                    </a:ln>
                    <a:effectLst/>
                  </c:spPr>
                </c15:leaderLines>
              </c:ext>
            </c:extLst>
          </c:dLbls>
          <c:cat>
            <c:strRef>
              <c:f>相談会属性!$F$3:$G$3</c:f>
              <c:strCache>
                <c:ptCount val="2"/>
                <c:pt idx="0">
                  <c:v>男</c:v>
                </c:pt>
                <c:pt idx="1">
                  <c:v>女</c:v>
                </c:pt>
              </c:strCache>
            </c:strRef>
          </c:cat>
          <c:val>
            <c:numRef>
              <c:f>相談会属性!$F$35:$G$35</c:f>
              <c:numCache>
                <c:formatCode>0%</c:formatCode>
                <c:ptCount val="2"/>
                <c:pt idx="0">
                  <c:v>0.50714285714285712</c:v>
                </c:pt>
                <c:pt idx="1">
                  <c:v>0.49285714285714288</c:v>
                </c:pt>
              </c:numCache>
            </c:numRef>
          </c:val>
          <c:extLst>
            <c:ext xmlns:c16="http://schemas.microsoft.com/office/drawing/2014/chart" uri="{C3380CC4-5D6E-409C-BE32-E72D297353CC}">
              <c16:uniqueId val="{00000000-D65F-433E-BF13-7E939AFCBE67}"/>
            </c:ext>
          </c:extLst>
        </c:ser>
        <c:dLbls>
          <c:showLegendKey val="0"/>
          <c:showVal val="0"/>
          <c:showCatName val="0"/>
          <c:showSerName val="0"/>
          <c:showPercent val="0"/>
          <c:showBubbleSize val="0"/>
        </c:dLbls>
        <c:gapWidth val="150"/>
        <c:axId val="36110720"/>
        <c:axId val="36112256"/>
      </c:barChart>
      <c:catAx>
        <c:axId val="36110720"/>
        <c:scaling>
          <c:orientation val="minMax"/>
        </c:scaling>
        <c:delete val="0"/>
        <c:axPos val="b"/>
        <c:numFmt formatCode="General" sourceLinked="1"/>
        <c:majorTickMark val="in"/>
        <c:minorTickMark val="none"/>
        <c:tickLblPos val="nextTo"/>
        <c:spPr>
          <a:no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1000" b="1" i="0" u="none" strike="noStrike" kern="1200" baseline="0">
                <a:solidFill>
                  <a:srgbClr val="000000"/>
                </a:solidFill>
                <a:latin typeface="+mn-ea"/>
                <a:ea typeface="+mn-ea"/>
                <a:cs typeface="ＭＳ Ｐゴシック" panose="020B0600070205080204" charset="-128"/>
              </a:defRPr>
            </a:pPr>
            <a:endParaRPr lang="ja-JP"/>
          </a:p>
        </c:txPr>
        <c:crossAx val="36112256"/>
        <c:crosses val="autoZero"/>
        <c:auto val="1"/>
        <c:lblAlgn val="ctr"/>
        <c:lblOffset val="100"/>
        <c:tickLblSkip val="1"/>
        <c:noMultiLvlLbl val="0"/>
      </c:catAx>
      <c:valAx>
        <c:axId val="36112256"/>
        <c:scaling>
          <c:orientation val="minMax"/>
          <c:max val="1"/>
          <c:min val="0"/>
        </c:scaling>
        <c:delete val="0"/>
        <c:axPos val="l"/>
        <c:majorGridlines>
          <c:spPr>
            <a:ln w="3175" cap="flat" cmpd="sng" algn="ctr">
              <a:solidFill>
                <a:srgbClr val="000000"/>
              </a:solidFill>
              <a:prstDash val="solid"/>
              <a:round/>
            </a:ln>
            <a:effectLst/>
          </c:spPr>
        </c:majorGridlines>
        <c:numFmt formatCode="0%" sourceLinked="1"/>
        <c:majorTickMark val="in"/>
        <c:minorTickMark val="none"/>
        <c:tickLblPos val="nextTo"/>
        <c:spPr>
          <a:no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900" b="1" i="0" u="none" strike="noStrike" kern="1200" baseline="0">
                <a:solidFill>
                  <a:srgbClr val="000000"/>
                </a:solidFill>
                <a:latin typeface="+mn-ea"/>
                <a:ea typeface="+mn-ea"/>
                <a:cs typeface="ＭＳ Ｐゴシック" panose="020B0600070205080204" charset="-128"/>
              </a:defRPr>
            </a:pPr>
            <a:endParaRPr lang="ja-JP"/>
          </a:p>
        </c:txPr>
        <c:crossAx val="36110720"/>
        <c:crosses val="autoZero"/>
        <c:crossBetween val="between"/>
        <c:minorUnit val="0.05"/>
      </c:valAx>
      <c:spPr>
        <a:solidFill>
          <a:schemeClr val="bg1">
            <a:lumMod val="95000"/>
          </a:schemeClr>
        </a:solidFill>
        <a:ln w="12700">
          <a:solidFill>
            <a:srgbClr val="808080"/>
          </a:solidFill>
          <a:prstDash val="solid"/>
        </a:ln>
        <a:effectLst/>
      </c:spPr>
    </c:plotArea>
    <c:plotVisOnly val="1"/>
    <c:dispBlanksAs val="gap"/>
    <c:showDLblsOverMax val="0"/>
  </c:chart>
  <c:spPr>
    <a:solidFill>
      <a:srgbClr val="FFFFFF"/>
    </a:solid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800" b="0" i="0" u="none" strike="noStrike"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printSettings>
    <c:headerFooter/>
    <c:pageMargins b="0.75000000000000311" l="0.70000000000000062" r="0.70000000000000062" t="0.750000000000003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lgn="ctr">
              <a:defRPr lang="ja-JP" sz="12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r>
              <a:rPr lang="ja-JP" altLang="en-US" sz="1200" baseline="0"/>
              <a:t>パソコン・</a:t>
            </a:r>
            <a:r>
              <a:rPr lang="en-US" altLang="ja-JP" sz="1200" baseline="0"/>
              <a:t>OS </a:t>
            </a:r>
            <a:r>
              <a:rPr lang="ja-JP" altLang="en-US" sz="1200" baseline="0"/>
              <a:t>構成</a:t>
            </a:r>
          </a:p>
        </c:rich>
      </c:tx>
      <c:layout>
        <c:manualLayout>
          <c:xMode val="edge"/>
          <c:yMode val="edge"/>
          <c:x val="0.34150470912279396"/>
          <c:y val="4.8443127777344698E-2"/>
        </c:manualLayout>
      </c:layout>
      <c:overlay val="0"/>
      <c:spPr>
        <a:solidFill>
          <a:srgbClr val="FFFE7D"/>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9717640288489799"/>
          <c:y val="0.16113532169498587"/>
          <c:w val="0.73686966576681201"/>
          <c:h val="0.687571815127344"/>
        </c:manualLayout>
      </c:layout>
      <c:barChart>
        <c:barDir val="col"/>
        <c:grouping val="clustered"/>
        <c:varyColors val="0"/>
        <c:ser>
          <c:idx val="1"/>
          <c:order val="0"/>
          <c:invertIfNegative val="0"/>
          <c:dLbls>
            <c:dLbl>
              <c:idx val="4"/>
              <c:layout>
                <c:manualLayout>
                  <c:x val="0"/>
                  <c:y val="1.33037682399769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371-4ADF-8FD1-EEBDF4F1C97C}"/>
                </c:ext>
              </c:extLst>
            </c:dLbl>
            <c:spPr>
              <a:noFill/>
              <a:ln>
                <a:noFill/>
              </a:ln>
              <a:effectLst/>
            </c:spPr>
            <c:txPr>
              <a:bodyPr rot="0" spcFirstLastPara="0" vertOverflow="ellipsis" vert="horz" wrap="square" lIns="38100" tIns="19050" rIns="38100" bIns="19050" anchor="ctr" anchorCtr="1">
                <a:spAutoFit/>
              </a:bodyPr>
              <a:lstStyle/>
              <a:p>
                <a:pPr>
                  <a:defRPr lang="ja-JP" sz="900" b="1" i="0" u="none" strike="noStrike" kern="1200" baseline="0">
                    <a:solidFill>
                      <a:srgbClr val="FF0000"/>
                    </a:solidFill>
                    <a:latin typeface="+mn-ea"/>
                    <a:ea typeface="+mn-ea"/>
                    <a:cs typeface="ＭＳ Ｐゴシック" panose="020B0600070205080204"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prstDash val="solid"/>
                      <a:round/>
                    </a:ln>
                    <a:effectLst/>
                  </c:spPr>
                </c15:leaderLines>
              </c:ext>
            </c:extLst>
          </c:dLbls>
          <c:cat>
            <c:strRef>
              <c:f>相談会属性!$O$3:$U$3</c:f>
              <c:strCache>
                <c:ptCount val="7"/>
                <c:pt idx="0">
                  <c:v>ＸＰ</c:v>
                </c:pt>
                <c:pt idx="1">
                  <c:v>VISTA</c:v>
                </c:pt>
                <c:pt idx="2">
                  <c:v>Win 7</c:v>
                </c:pt>
                <c:pt idx="3">
                  <c:v>Win 8</c:v>
                </c:pt>
                <c:pt idx="4">
                  <c:v>Win 10</c:v>
                </c:pt>
                <c:pt idx="5">
                  <c:v>Win 11</c:v>
                </c:pt>
                <c:pt idx="6">
                  <c:v>Mobile</c:v>
                </c:pt>
              </c:strCache>
            </c:strRef>
          </c:cat>
          <c:val>
            <c:numRef>
              <c:f>相談会属性!$O$35:$U$35</c:f>
              <c:numCache>
                <c:formatCode>0%</c:formatCode>
                <c:ptCount val="7"/>
                <c:pt idx="0">
                  <c:v>0</c:v>
                </c:pt>
                <c:pt idx="1">
                  <c:v>0</c:v>
                </c:pt>
                <c:pt idx="2">
                  <c:v>6.569343065693431E-2</c:v>
                </c:pt>
                <c:pt idx="3">
                  <c:v>7.2992700729927005E-3</c:v>
                </c:pt>
                <c:pt idx="4">
                  <c:v>0.64233576642335766</c:v>
                </c:pt>
                <c:pt idx="5">
                  <c:v>0.24817518248175183</c:v>
                </c:pt>
                <c:pt idx="6">
                  <c:v>3.6496350364963501E-2</c:v>
                </c:pt>
              </c:numCache>
            </c:numRef>
          </c:val>
          <c:extLst>
            <c:ext xmlns:c16="http://schemas.microsoft.com/office/drawing/2014/chart" uri="{C3380CC4-5D6E-409C-BE32-E72D297353CC}">
              <c16:uniqueId val="{00000000-F3BC-47F0-89D5-151EDB596D06}"/>
            </c:ext>
          </c:extLst>
        </c:ser>
        <c:ser>
          <c:idx val="0"/>
          <c:order val="1"/>
          <c:invertIfNegative val="0"/>
          <c:cat>
            <c:strRef>
              <c:f>相談会属性!$O$3:$U$3</c:f>
              <c:strCache>
                <c:ptCount val="7"/>
                <c:pt idx="0">
                  <c:v>ＸＰ</c:v>
                </c:pt>
                <c:pt idx="1">
                  <c:v>VISTA</c:v>
                </c:pt>
                <c:pt idx="2">
                  <c:v>Win 7</c:v>
                </c:pt>
                <c:pt idx="3">
                  <c:v>Win 8</c:v>
                </c:pt>
                <c:pt idx="4">
                  <c:v>Win 10</c:v>
                </c:pt>
                <c:pt idx="5">
                  <c:v>Win 11</c:v>
                </c:pt>
                <c:pt idx="6">
                  <c:v>Mobile</c:v>
                </c:pt>
              </c:strCache>
            </c:strRef>
          </c:cat>
          <c:val>
            <c:numRef>
              <c:f>相談会属性!$O$36:$U$36</c:f>
              <c:numCache>
                <c:formatCode>General</c:formatCode>
                <c:ptCount val="7"/>
              </c:numCache>
            </c:numRef>
          </c:val>
          <c:extLst>
            <c:ext xmlns:c16="http://schemas.microsoft.com/office/drawing/2014/chart" uri="{C3380CC4-5D6E-409C-BE32-E72D297353CC}">
              <c16:uniqueId val="{00000001-F3BC-47F0-89D5-151EDB596D06}"/>
            </c:ext>
          </c:extLst>
        </c:ser>
        <c:dLbls>
          <c:showLegendKey val="0"/>
          <c:showVal val="0"/>
          <c:showCatName val="0"/>
          <c:showSerName val="0"/>
          <c:showPercent val="0"/>
          <c:showBubbleSize val="0"/>
        </c:dLbls>
        <c:gapWidth val="150"/>
        <c:axId val="36142080"/>
        <c:axId val="36152064"/>
      </c:barChart>
      <c:catAx>
        <c:axId val="36142080"/>
        <c:scaling>
          <c:orientation val="minMax"/>
        </c:scaling>
        <c:delete val="0"/>
        <c:axPos val="b"/>
        <c:numFmt formatCode="General" sourceLinked="1"/>
        <c:majorTickMark val="in"/>
        <c:minorTickMark val="none"/>
        <c:tickLblPos val="nextTo"/>
        <c:spPr>
          <a:no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1100" b="1" i="0" u="none" strike="noStrike" kern="1200" baseline="0">
                <a:solidFill>
                  <a:srgbClr val="000000"/>
                </a:solidFill>
                <a:latin typeface="+mn-ea"/>
                <a:ea typeface="+mn-ea"/>
                <a:cs typeface="ＭＳ Ｐゴシック" panose="020B0600070205080204" charset="-128"/>
              </a:defRPr>
            </a:pPr>
            <a:endParaRPr lang="ja-JP"/>
          </a:p>
        </c:txPr>
        <c:crossAx val="36152064"/>
        <c:crosses val="autoZero"/>
        <c:auto val="1"/>
        <c:lblAlgn val="ctr"/>
        <c:lblOffset val="100"/>
        <c:tickLblSkip val="1"/>
        <c:noMultiLvlLbl val="0"/>
      </c:catAx>
      <c:valAx>
        <c:axId val="36152064"/>
        <c:scaling>
          <c:orientation val="minMax"/>
        </c:scaling>
        <c:delete val="0"/>
        <c:axPos val="l"/>
        <c:majorGridlines>
          <c:spPr>
            <a:ln w="3175" cap="flat" cmpd="sng" algn="ctr">
              <a:solidFill>
                <a:srgbClr val="000000"/>
              </a:solidFill>
              <a:prstDash val="solid"/>
              <a:round/>
            </a:ln>
            <a:effectLst/>
          </c:spPr>
        </c:majorGridlines>
        <c:numFmt formatCode="0%" sourceLinked="1"/>
        <c:majorTickMark val="in"/>
        <c:minorTickMark val="none"/>
        <c:tickLblPos val="nextTo"/>
        <c:spPr>
          <a:no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900" b="1" i="0" u="none" strike="noStrike" kern="1200" baseline="0">
                <a:solidFill>
                  <a:srgbClr val="000000"/>
                </a:solidFill>
                <a:latin typeface="+mn-ea"/>
                <a:ea typeface="+mn-ea"/>
                <a:cs typeface="ＭＳ Ｐゴシック" panose="020B0600070205080204" charset="-128"/>
              </a:defRPr>
            </a:pPr>
            <a:endParaRPr lang="ja-JP"/>
          </a:p>
        </c:txPr>
        <c:crossAx val="36142080"/>
        <c:crosses val="autoZero"/>
        <c:crossBetween val="between"/>
      </c:valAx>
      <c:spPr>
        <a:solidFill>
          <a:schemeClr val="bg1">
            <a:lumMod val="95000"/>
          </a:schemeClr>
        </a:solidFill>
        <a:ln w="12700">
          <a:solidFill>
            <a:srgbClr val="808080"/>
          </a:solidFill>
          <a:prstDash val="solid"/>
        </a:ln>
        <a:effectLst/>
      </c:spPr>
    </c:plotArea>
    <c:plotVisOnly val="1"/>
    <c:dispBlanksAs val="gap"/>
    <c:showDLblsOverMax val="0"/>
  </c:chart>
  <c:spPr>
    <a:solidFill>
      <a:srgbClr val="FFFFFF"/>
    </a:solid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800" b="0" i="0" u="none" strike="noStrike"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lgn="ctr">
              <a:defRPr lang="ja-JP" sz="12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r>
              <a:rPr lang="ja-JP" altLang="en-US" sz="1200" baseline="0"/>
              <a:t>相談者・年齢構成</a:t>
            </a:r>
          </a:p>
        </c:rich>
      </c:tx>
      <c:layout>
        <c:manualLayout>
          <c:xMode val="edge"/>
          <c:yMode val="edge"/>
          <c:x val="0.28833087937178825"/>
          <c:y val="3.2787981069829428E-2"/>
        </c:manualLayout>
      </c:layout>
      <c:overlay val="0"/>
      <c:spPr>
        <a:solidFill>
          <a:srgbClr val="D6FDD6"/>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8396411925661299"/>
          <c:y val="0.14468792479930201"/>
          <c:w val="0.73363401307036735"/>
          <c:h val="0.687571815127344"/>
        </c:manualLayout>
      </c:layout>
      <c:barChart>
        <c:barDir val="col"/>
        <c:grouping val="clustered"/>
        <c:varyColors val="0"/>
        <c:ser>
          <c:idx val="1"/>
          <c:order val="0"/>
          <c:spPr>
            <a:solidFill>
              <a:schemeClr val="accent4">
                <a:lumMod val="60000"/>
                <a:lumOff val="40000"/>
              </a:schemeClr>
            </a:solidFill>
            <a:ln>
              <a:noFill/>
            </a:ln>
            <a:effectLst/>
          </c:spPr>
          <c:invertIfNegative val="0"/>
          <c:dLbls>
            <c:spPr>
              <a:noFill/>
              <a:ln>
                <a:noFill/>
              </a:ln>
              <a:effectLst/>
            </c:spPr>
            <c:txPr>
              <a:bodyPr rot="0" spcFirstLastPara="0" vertOverflow="ellipsis" horzOverflow="overflow" vert="horz" wrap="square" lIns="38100" tIns="19050" rIns="38100" bIns="19050" anchor="ctr" anchorCtr="1">
                <a:spAutoFit/>
              </a:bodyPr>
              <a:lstStyle/>
              <a:p>
                <a:pPr>
                  <a:defRPr lang="ja-JP" sz="900" b="1" i="0" u="none" strike="noStrike" kern="1200" baseline="0">
                    <a:solidFill>
                      <a:srgbClr val="FF0000"/>
                    </a:solidFill>
                    <a:latin typeface="+mn-ea"/>
                    <a:ea typeface="+mn-ea"/>
                    <a:cs typeface="ＭＳ Ｐゴシック" panose="020B0600070205080204"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prstDash val="solid"/>
                      <a:round/>
                    </a:ln>
                    <a:effectLst/>
                  </c:spPr>
                </c15:leaderLines>
              </c:ext>
            </c:extLst>
          </c:dLbls>
          <c:cat>
            <c:strRef>
              <c:f>相談会属性!$H$3:$L$3</c:f>
              <c:strCache>
                <c:ptCount val="5"/>
                <c:pt idx="0">
                  <c:v>～49</c:v>
                </c:pt>
                <c:pt idx="1">
                  <c:v>50～</c:v>
                </c:pt>
                <c:pt idx="2">
                  <c:v>60～</c:v>
                </c:pt>
                <c:pt idx="3">
                  <c:v>70～</c:v>
                </c:pt>
                <c:pt idx="4">
                  <c:v>80～</c:v>
                </c:pt>
              </c:strCache>
            </c:strRef>
          </c:cat>
          <c:val>
            <c:numRef>
              <c:f>相談会属性!$H$35:$L$35</c:f>
              <c:numCache>
                <c:formatCode>0%</c:formatCode>
                <c:ptCount val="5"/>
                <c:pt idx="0">
                  <c:v>2.8571428571428571E-2</c:v>
                </c:pt>
                <c:pt idx="1">
                  <c:v>1.4285714285714285E-2</c:v>
                </c:pt>
                <c:pt idx="2">
                  <c:v>0.14285714285714285</c:v>
                </c:pt>
                <c:pt idx="3">
                  <c:v>0.62142857142857144</c:v>
                </c:pt>
                <c:pt idx="4">
                  <c:v>0.19285714285714287</c:v>
                </c:pt>
              </c:numCache>
            </c:numRef>
          </c:val>
          <c:extLst>
            <c:ext xmlns:c16="http://schemas.microsoft.com/office/drawing/2014/chart" uri="{C3380CC4-5D6E-409C-BE32-E72D297353CC}">
              <c16:uniqueId val="{00000000-B07A-4C21-AD74-787B6291AC56}"/>
            </c:ext>
          </c:extLst>
        </c:ser>
        <c:dLbls>
          <c:showLegendKey val="0"/>
          <c:showVal val="0"/>
          <c:showCatName val="0"/>
          <c:showSerName val="0"/>
          <c:showPercent val="0"/>
          <c:showBubbleSize val="0"/>
        </c:dLbls>
        <c:gapWidth val="150"/>
        <c:axId val="36328192"/>
        <c:axId val="36329728"/>
      </c:barChart>
      <c:catAx>
        <c:axId val="36328192"/>
        <c:scaling>
          <c:orientation val="minMax"/>
        </c:scaling>
        <c:delete val="0"/>
        <c:axPos val="b"/>
        <c:numFmt formatCode="General" sourceLinked="1"/>
        <c:majorTickMark val="in"/>
        <c:minorTickMark val="none"/>
        <c:tickLblPos val="nextTo"/>
        <c:spPr>
          <a:no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1100" b="1" i="0" u="none" strike="noStrike" kern="1200" baseline="0">
                <a:solidFill>
                  <a:srgbClr val="000000"/>
                </a:solidFill>
                <a:latin typeface="+mn-ea"/>
                <a:ea typeface="+mn-ea"/>
                <a:cs typeface="ＭＳ Ｐゴシック" panose="020B0600070205080204" charset="-128"/>
              </a:defRPr>
            </a:pPr>
            <a:endParaRPr lang="ja-JP"/>
          </a:p>
        </c:txPr>
        <c:crossAx val="36329728"/>
        <c:crosses val="autoZero"/>
        <c:auto val="1"/>
        <c:lblAlgn val="ctr"/>
        <c:lblOffset val="100"/>
        <c:tickLblSkip val="1"/>
        <c:noMultiLvlLbl val="0"/>
      </c:catAx>
      <c:valAx>
        <c:axId val="36329728"/>
        <c:scaling>
          <c:orientation val="minMax"/>
        </c:scaling>
        <c:delete val="0"/>
        <c:axPos val="l"/>
        <c:majorGridlines>
          <c:spPr>
            <a:ln w="3175" cap="flat" cmpd="sng" algn="ctr">
              <a:solidFill>
                <a:srgbClr val="000000"/>
              </a:solidFill>
              <a:prstDash val="solid"/>
              <a:round/>
            </a:ln>
            <a:effectLst/>
          </c:spPr>
        </c:majorGridlines>
        <c:numFmt formatCode="0%" sourceLinked="1"/>
        <c:majorTickMark val="in"/>
        <c:minorTickMark val="none"/>
        <c:tickLblPos val="nextTo"/>
        <c:spPr>
          <a:no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900" b="1" i="0" u="none" strike="noStrike" kern="1200" baseline="0">
                <a:solidFill>
                  <a:srgbClr val="000000"/>
                </a:solidFill>
                <a:latin typeface="+mn-ea"/>
                <a:ea typeface="+mn-ea"/>
                <a:cs typeface="ＭＳ Ｐゴシック" panose="020B0600070205080204" charset="-128"/>
              </a:defRPr>
            </a:pPr>
            <a:endParaRPr lang="ja-JP"/>
          </a:p>
        </c:txPr>
        <c:crossAx val="36328192"/>
        <c:crosses val="autoZero"/>
        <c:crossBetween val="between"/>
      </c:valAx>
      <c:spPr>
        <a:solidFill>
          <a:schemeClr val="bg1">
            <a:lumMod val="95000"/>
          </a:schemeClr>
        </a:solidFill>
        <a:ln w="12700">
          <a:solidFill>
            <a:srgbClr val="808080"/>
          </a:solidFill>
          <a:prstDash val="solid"/>
        </a:ln>
        <a:effectLst/>
      </c:spPr>
    </c:plotArea>
    <c:plotVisOnly val="1"/>
    <c:dispBlanksAs val="gap"/>
    <c:showDLblsOverMax val="0"/>
  </c:chart>
  <c:spPr>
    <a:solidFill>
      <a:srgbClr val="FFFFFF"/>
    </a:solid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800" b="0" i="0" u="none" strike="noStrike"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printSettings>
    <c:headerFooter/>
    <c:pageMargins b="0.75000000000000311" l="0.70000000000000062" r="0.70000000000000062" t="0.750000000000003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ja-JP"/>
              <a:t>参加人数推移</a:t>
            </a:r>
          </a:p>
        </c:rich>
      </c:tx>
      <c:layout>
        <c:manualLayout>
          <c:xMode val="edge"/>
          <c:yMode val="edge"/>
          <c:x val="0.42667086650979552"/>
          <c:y val="3.286385462479829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ja-JP"/>
        </a:p>
      </c:txPr>
    </c:title>
    <c:autoTitleDeleted val="0"/>
    <c:plotArea>
      <c:layout>
        <c:manualLayout>
          <c:layoutTarget val="inner"/>
          <c:xMode val="edge"/>
          <c:yMode val="edge"/>
          <c:x val="3.963711895198261E-2"/>
          <c:y val="0.12100057240036559"/>
          <c:w val="0.78341982783046349"/>
          <c:h val="0.78120617074506038"/>
        </c:manualLayout>
      </c:layout>
      <c:lineChart>
        <c:grouping val="standard"/>
        <c:varyColors val="0"/>
        <c:ser>
          <c:idx val="0"/>
          <c:order val="0"/>
          <c:tx>
            <c:strRef>
              <c:f>相談会属性!$D$72</c:f>
              <c:strCache>
                <c:ptCount val="1"/>
                <c:pt idx="0">
                  <c:v>A・東館</c:v>
                </c:pt>
              </c:strCache>
            </c:strRef>
          </c:tx>
          <c:spPr>
            <a:ln w="28575" cap="rnd">
              <a:solidFill>
                <a:schemeClr val="accent1"/>
              </a:solidFill>
              <a:round/>
            </a:ln>
            <a:effectLst/>
          </c:spPr>
          <c:marker>
            <c:symbol val="triang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相談会属性!$E$71:$P$71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相談会属性!$E$72:$P$72</c:f>
              <c:numCache>
                <c:formatCode>General</c:formatCode>
                <c:ptCount val="12"/>
                <c:pt idx="0">
                  <c:v>3</c:v>
                </c:pt>
                <c:pt idx="1">
                  <c:v>2</c:v>
                </c:pt>
                <c:pt idx="3">
                  <c:v>3</c:v>
                </c:pt>
                <c:pt idx="4">
                  <c:v>4</c:v>
                </c:pt>
                <c:pt idx="5">
                  <c:v>2</c:v>
                </c:pt>
                <c:pt idx="6">
                  <c:v>8</c:v>
                </c:pt>
                <c:pt idx="8">
                  <c:v>4</c:v>
                </c:pt>
                <c:pt idx="9">
                  <c:v>3</c:v>
                </c:pt>
                <c:pt idx="10">
                  <c:v>3</c:v>
                </c:pt>
                <c:pt idx="11">
                  <c:v>4</c:v>
                </c:pt>
              </c:numCache>
            </c:numRef>
          </c:val>
          <c:smooth val="0"/>
          <c:extLst>
            <c:ext xmlns:c16="http://schemas.microsoft.com/office/drawing/2014/chart" uri="{C3380CC4-5D6E-409C-BE32-E72D297353CC}">
              <c16:uniqueId val="{00000000-2E04-46C5-861B-6B1B3C2996B8}"/>
            </c:ext>
          </c:extLst>
        </c:ser>
        <c:ser>
          <c:idx val="1"/>
          <c:order val="1"/>
          <c:tx>
            <c:strRef>
              <c:f>相談会属性!$D$73</c:f>
              <c:strCache>
                <c:ptCount val="1"/>
                <c:pt idx="0">
                  <c:v>C・公民館</c:v>
                </c:pt>
              </c:strCache>
            </c:strRef>
          </c:tx>
          <c:spPr>
            <a:ln w="28575" cap="rnd">
              <a:solidFill>
                <a:schemeClr val="accent2"/>
              </a:solidFill>
              <a:round/>
            </a:ln>
            <a:effectLst/>
          </c:spPr>
          <c:marker>
            <c:symbol val="diamond"/>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相談会属性!$E$71:$P$71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相談会属性!$E$73:$P$73</c:f>
              <c:numCache>
                <c:formatCode>General</c:formatCode>
                <c:ptCount val="12"/>
                <c:pt idx="0">
                  <c:v>3</c:v>
                </c:pt>
                <c:pt idx="1">
                  <c:v>6</c:v>
                </c:pt>
                <c:pt idx="2">
                  <c:v>9</c:v>
                </c:pt>
                <c:pt idx="4">
                  <c:v>9</c:v>
                </c:pt>
                <c:pt idx="5">
                  <c:v>1</c:v>
                </c:pt>
                <c:pt idx="6">
                  <c:v>7</c:v>
                </c:pt>
                <c:pt idx="7">
                  <c:v>5</c:v>
                </c:pt>
                <c:pt idx="8">
                  <c:v>8</c:v>
                </c:pt>
                <c:pt idx="10">
                  <c:v>7</c:v>
                </c:pt>
                <c:pt idx="11">
                  <c:v>5</c:v>
                </c:pt>
              </c:numCache>
            </c:numRef>
          </c:val>
          <c:smooth val="0"/>
          <c:extLst>
            <c:ext xmlns:c16="http://schemas.microsoft.com/office/drawing/2014/chart" uri="{C3380CC4-5D6E-409C-BE32-E72D297353CC}">
              <c16:uniqueId val="{00000001-2E04-46C5-861B-6B1B3C2996B8}"/>
            </c:ext>
          </c:extLst>
        </c:ser>
        <c:ser>
          <c:idx val="2"/>
          <c:order val="2"/>
          <c:tx>
            <c:strRef>
              <c:f>相談会属性!$D$74</c:f>
              <c:strCache>
                <c:ptCount val="1"/>
                <c:pt idx="0">
                  <c:v>D・北館</c:v>
                </c:pt>
              </c:strCache>
            </c:strRef>
          </c:tx>
          <c:spPr>
            <a:ln w="28575" cap="rnd">
              <a:solidFill>
                <a:schemeClr val="accent3"/>
              </a:solidFill>
              <a:round/>
            </a:ln>
            <a:effectLst/>
          </c:spPr>
          <c:marker>
            <c:symbol val="squar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相談会属性!$E$71:$P$71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相談会属性!$E$74:$P$74</c:f>
              <c:numCache>
                <c:formatCode>General</c:formatCode>
                <c:ptCount val="12"/>
                <c:pt idx="0">
                  <c:v>2</c:v>
                </c:pt>
                <c:pt idx="1">
                  <c:v>0</c:v>
                </c:pt>
                <c:pt idx="2">
                  <c:v>4</c:v>
                </c:pt>
                <c:pt idx="3">
                  <c:v>5</c:v>
                </c:pt>
                <c:pt idx="5">
                  <c:v>5</c:v>
                </c:pt>
                <c:pt idx="6">
                  <c:v>5</c:v>
                </c:pt>
                <c:pt idx="7">
                  <c:v>5</c:v>
                </c:pt>
                <c:pt idx="9">
                  <c:v>5</c:v>
                </c:pt>
                <c:pt idx="10">
                  <c:v>7</c:v>
                </c:pt>
                <c:pt idx="11">
                  <c:v>5</c:v>
                </c:pt>
              </c:numCache>
            </c:numRef>
          </c:val>
          <c:smooth val="0"/>
          <c:extLst>
            <c:ext xmlns:c16="http://schemas.microsoft.com/office/drawing/2014/chart" uri="{C3380CC4-5D6E-409C-BE32-E72D297353CC}">
              <c16:uniqueId val="{00000002-2E04-46C5-861B-6B1B3C2996B8}"/>
            </c:ext>
          </c:extLst>
        </c:ser>
        <c:ser>
          <c:idx val="3"/>
          <c:order val="3"/>
          <c:tx>
            <c:strRef>
              <c:f>相談会属性!$D$75</c:f>
              <c:strCache>
                <c:ptCount val="1"/>
                <c:pt idx="0">
                  <c:v>合計</c:v>
                </c:pt>
              </c:strCache>
            </c:strRef>
          </c:tx>
          <c:spPr>
            <a:ln w="28575" cap="rnd">
              <a:solidFill>
                <a:schemeClr val="accent4"/>
              </a:solidFill>
              <a:round/>
            </a:ln>
            <a:effectLst/>
          </c:spPr>
          <c:marker>
            <c:symbol val="x"/>
            <c:size val="5"/>
            <c:spPr>
              <a:solidFill>
                <a:schemeClr val="accent4"/>
              </a:solidFill>
              <a:ln w="9525">
                <a:solidFill>
                  <a:schemeClr val="bg1">
                    <a:lumMod val="50000"/>
                    <a:alpha val="94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相談会属性!$E$71:$P$71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相談会属性!$E$75:$P$75</c:f>
              <c:numCache>
                <c:formatCode>General</c:formatCode>
                <c:ptCount val="12"/>
                <c:pt idx="0">
                  <c:v>8</c:v>
                </c:pt>
                <c:pt idx="1">
                  <c:v>8</c:v>
                </c:pt>
                <c:pt idx="2">
                  <c:v>13</c:v>
                </c:pt>
                <c:pt idx="3">
                  <c:v>8</c:v>
                </c:pt>
                <c:pt idx="4">
                  <c:v>13</c:v>
                </c:pt>
                <c:pt idx="5">
                  <c:v>8</c:v>
                </c:pt>
                <c:pt idx="6">
                  <c:v>20</c:v>
                </c:pt>
                <c:pt idx="7">
                  <c:v>10</c:v>
                </c:pt>
                <c:pt idx="8">
                  <c:v>12</c:v>
                </c:pt>
                <c:pt idx="9">
                  <c:v>8</c:v>
                </c:pt>
                <c:pt idx="10">
                  <c:v>17</c:v>
                </c:pt>
                <c:pt idx="11">
                  <c:v>14</c:v>
                </c:pt>
              </c:numCache>
            </c:numRef>
          </c:val>
          <c:smooth val="0"/>
          <c:extLst>
            <c:ext xmlns:c16="http://schemas.microsoft.com/office/drawing/2014/chart" uri="{C3380CC4-5D6E-409C-BE32-E72D297353CC}">
              <c16:uniqueId val="{00000003-2E04-46C5-861B-6B1B3C2996B8}"/>
            </c:ext>
          </c:extLst>
        </c:ser>
        <c:dLbls>
          <c:showLegendKey val="0"/>
          <c:showVal val="1"/>
          <c:showCatName val="0"/>
          <c:showSerName val="0"/>
          <c:showPercent val="0"/>
          <c:showBubbleSize val="0"/>
        </c:dLbls>
        <c:marker val="1"/>
        <c:smooth val="0"/>
        <c:axId val="36408704"/>
        <c:axId val="36414592"/>
      </c:lineChart>
      <c:catAx>
        <c:axId val="36408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ja-JP"/>
          </a:p>
        </c:txPr>
        <c:crossAx val="36414592"/>
        <c:crosses val="autoZero"/>
        <c:auto val="1"/>
        <c:lblAlgn val="ctr"/>
        <c:lblOffset val="100"/>
        <c:noMultiLvlLbl val="0"/>
      </c:catAx>
      <c:valAx>
        <c:axId val="364145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ja-JP"/>
          </a:p>
        </c:txPr>
        <c:crossAx val="36408704"/>
        <c:crosses val="autoZero"/>
        <c:crossBetween val="between"/>
      </c:valAx>
      <c:spPr>
        <a:noFill/>
        <a:ln w="12700">
          <a:solidFill>
            <a:sysClr val="windowText" lastClr="000000"/>
          </a:solidFill>
        </a:ln>
        <a:effectLst/>
      </c:spPr>
    </c:plotArea>
    <c:legend>
      <c:legendPos val="b"/>
      <c:layout>
        <c:manualLayout>
          <c:xMode val="edge"/>
          <c:yMode val="edge"/>
          <c:x val="0.84937652606710101"/>
          <c:y val="0.17290421680215692"/>
          <c:w val="0.12642997174952914"/>
          <c:h val="0.6202159540212450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ja-JP"/>
        </a:p>
      </c:txPr>
    </c:legend>
    <c:plotVisOnly val="1"/>
    <c:dispBlanksAs val="span"/>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ysClr val="windowText" lastClr="000000"/>
      </a:solidFill>
      <a:prstDash val="solid"/>
      <a:miter lim="800000"/>
    </a:ln>
    <a:effectLst/>
  </c:spPr>
  <c:txPr>
    <a:bodyPr/>
    <a:lstStyle/>
    <a:p>
      <a:pPr>
        <a:defRPr>
          <a:solidFill>
            <a:schemeClr val="dk1"/>
          </a:solidFill>
          <a:latin typeface="+mn-lt"/>
          <a:ea typeface="+mn-ea"/>
          <a:cs typeface="+mn-cs"/>
        </a:defRPr>
      </a:pPr>
      <a:endParaRPr lang="ja-JP"/>
    </a:p>
  </c:txPr>
  <c:printSettings>
    <c:headerFooter/>
    <c:pageMargins b="0.75000000000000167" l="0.70000000000000062" r="0.70000000000000062" t="0.75000000000000167"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6</xdr:col>
      <xdr:colOff>18415</xdr:colOff>
      <xdr:row>43</xdr:row>
      <xdr:rowOff>200025</xdr:rowOff>
    </xdr:from>
    <xdr:to>
      <xdr:col>19</xdr:col>
      <xdr:colOff>320040</xdr:colOff>
      <xdr:row>60</xdr:row>
      <xdr:rowOff>15240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444500</xdr:colOff>
      <xdr:row>43</xdr:row>
      <xdr:rowOff>166370</xdr:rowOff>
    </xdr:from>
    <xdr:to>
      <xdr:col>5</xdr:col>
      <xdr:colOff>165735</xdr:colOff>
      <xdr:row>60</xdr:row>
      <xdr:rowOff>43452</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2</xdr:col>
      <xdr:colOff>181427</xdr:colOff>
      <xdr:row>44</xdr:row>
      <xdr:rowOff>94385</xdr:rowOff>
    </xdr:from>
    <xdr:ext cx="2997201" cy="442429"/>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37235" y="9112250"/>
          <a:ext cx="2997200" cy="442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400">
              <a:solidFill>
                <a:sysClr val="windowText" lastClr="000000"/>
              </a:solidFill>
              <a:latin typeface="メイリオ" panose="020B0604030504040204" pitchFamily="50" charset="-128"/>
              <a:ea typeface="メイリオ" panose="020B0604030504040204" pitchFamily="50" charset="-128"/>
            </a:rPr>
            <a:t>パソコン相談会全体集計のグラフ</a:t>
          </a:r>
        </a:p>
      </xdr:txBody>
    </xdr:sp>
    <xdr:clientData/>
  </xdr:oneCellAnchor>
  <xdr:oneCellAnchor>
    <xdr:from>
      <xdr:col>2</xdr:col>
      <xdr:colOff>181427</xdr:colOff>
      <xdr:row>44</xdr:row>
      <xdr:rowOff>94385</xdr:rowOff>
    </xdr:from>
    <xdr:ext cx="2997201" cy="442429"/>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737235" y="9112250"/>
          <a:ext cx="2997200" cy="442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400">
              <a:solidFill>
                <a:sysClr val="windowText" lastClr="000000"/>
              </a:solidFill>
              <a:latin typeface="メイリオ" panose="020B0604030504040204" pitchFamily="50" charset="-128"/>
              <a:ea typeface="メイリオ" panose="020B0604030504040204" pitchFamily="50" charset="-128"/>
            </a:rPr>
            <a:t>パソコン相談会全体集計のグラフ</a:t>
          </a:r>
        </a:p>
      </xdr:txBody>
    </xdr:sp>
    <xdr:clientData/>
  </xdr:oneCellAnchor>
  <xdr:oneCellAnchor>
    <xdr:from>
      <xdr:col>2</xdr:col>
      <xdr:colOff>181427</xdr:colOff>
      <xdr:row>44</xdr:row>
      <xdr:rowOff>94385</xdr:rowOff>
    </xdr:from>
    <xdr:ext cx="2997201" cy="442429"/>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737235" y="9112250"/>
          <a:ext cx="2997200" cy="442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400">
              <a:solidFill>
                <a:sysClr val="windowText" lastClr="000000"/>
              </a:solidFill>
              <a:latin typeface="メイリオ" panose="020B0604030504040204" pitchFamily="50" charset="-128"/>
              <a:ea typeface="メイリオ" panose="020B0604030504040204" pitchFamily="50" charset="-128"/>
            </a:rPr>
            <a:t>パソコン相談会全体集計のグラフ</a:t>
          </a:r>
        </a:p>
      </xdr:txBody>
    </xdr:sp>
    <xdr:clientData/>
  </xdr:oneCellAnchor>
  <xdr:twoCellAnchor>
    <xdr:from>
      <xdr:col>2</xdr:col>
      <xdr:colOff>289560</xdr:colOff>
      <xdr:row>49</xdr:row>
      <xdr:rowOff>172720</xdr:rowOff>
    </xdr:from>
    <xdr:to>
      <xdr:col>5</xdr:col>
      <xdr:colOff>299720</xdr:colOff>
      <xdr:row>66</xdr:row>
      <xdr:rowOff>276860</xdr:rowOff>
    </xdr:to>
    <xdr:graphicFrame macro="">
      <xdr:nvGraphicFramePr>
        <xdr:cNvPr id="14" name="Chart 2">
          <a:extLst>
            <a:ext uri="{FF2B5EF4-FFF2-40B4-BE49-F238E27FC236}">
              <a16:creationId xmlns:a16="http://schemas.microsoft.com/office/drawing/2014/main" id="{00000000-0008-0000-01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163195</xdr:colOff>
      <xdr:row>49</xdr:row>
      <xdr:rowOff>171450</xdr:rowOff>
    </xdr:from>
    <xdr:to>
      <xdr:col>20</xdr:col>
      <xdr:colOff>376555</xdr:colOff>
      <xdr:row>66</xdr:row>
      <xdr:rowOff>171450</xdr:rowOff>
    </xdr:to>
    <xdr:graphicFrame macro="">
      <xdr:nvGraphicFramePr>
        <xdr:cNvPr id="15" name="Chart 2">
          <a:extLst>
            <a:ext uri="{FF2B5EF4-FFF2-40B4-BE49-F238E27FC236}">
              <a16:creationId xmlns:a16="http://schemas.microsoft.com/office/drawing/2014/main" id="{00000000-0008-0000-01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530860</xdr:colOff>
      <xdr:row>49</xdr:row>
      <xdr:rowOff>161925</xdr:rowOff>
    </xdr:from>
    <xdr:to>
      <xdr:col>12</xdr:col>
      <xdr:colOff>8890</xdr:colOff>
      <xdr:row>67</xdr:row>
      <xdr:rowOff>19685</xdr:rowOff>
    </xdr:to>
    <xdr:graphicFrame macro="">
      <xdr:nvGraphicFramePr>
        <xdr:cNvPr id="16" name="Chart 2">
          <a:extLst>
            <a:ext uri="{FF2B5EF4-FFF2-40B4-BE49-F238E27FC236}">
              <a16:creationId xmlns:a16="http://schemas.microsoft.com/office/drawing/2014/main" id="{00000000-0008-0000-01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2</xdr:col>
      <xdr:colOff>181427</xdr:colOff>
      <xdr:row>44</xdr:row>
      <xdr:rowOff>94385</xdr:rowOff>
    </xdr:from>
    <xdr:ext cx="2997201" cy="442429"/>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737235" y="9112250"/>
          <a:ext cx="2997200" cy="442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400">
              <a:solidFill>
                <a:sysClr val="windowText" lastClr="000000"/>
              </a:solidFill>
              <a:latin typeface="メイリオ" panose="020B0604030504040204" pitchFamily="50" charset="-128"/>
              <a:ea typeface="メイリオ" panose="020B0604030504040204" pitchFamily="50" charset="-128"/>
            </a:rPr>
            <a:t>パソコン相談会全体集計のグラフ</a:t>
          </a:r>
        </a:p>
      </xdr:txBody>
    </xdr:sp>
    <xdr:clientData/>
  </xdr:oneCellAnchor>
  <xdr:twoCellAnchor>
    <xdr:from>
      <xdr:col>2</xdr:col>
      <xdr:colOff>800100</xdr:colOff>
      <xdr:row>77</xdr:row>
      <xdr:rowOff>215296</xdr:rowOff>
    </xdr:from>
    <xdr:to>
      <xdr:col>18</xdr:col>
      <xdr:colOff>544286</xdr:colOff>
      <xdr:row>94</xdr:row>
      <xdr:rowOff>193524</xdr:rowOff>
    </xdr:to>
    <xdr:graphicFrame macro="">
      <xdr:nvGraphicFramePr>
        <xdr:cNvPr id="2" name="グラフ 1">
          <a:extLst>
            <a:ext uri="{FF2B5EF4-FFF2-40B4-BE49-F238E27FC236}">
              <a16:creationId xmlns:a16="http://schemas.microsoft.com/office/drawing/2014/main" id="{54A0D469-F7BC-C7F7-AB7B-C9FFB9C312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AFAF"/>
  </sheetPr>
  <dimension ref="A1:EC45"/>
  <sheetViews>
    <sheetView tabSelected="1" zoomScale="80" zoomScaleNormal="80" workbookViewId="0">
      <pane xSplit="1" ySplit="3" topLeftCell="B25" activePane="bottomRight" state="frozen"/>
      <selection pane="topRight" activeCell="B1" sqref="B1"/>
      <selection pane="bottomLeft" activeCell="A4" sqref="A4"/>
      <selection pane="bottomRight" activeCell="B1" sqref="B1:U1"/>
    </sheetView>
  </sheetViews>
  <sheetFormatPr defaultColWidth="9" defaultRowHeight="21" customHeight="1"/>
  <cols>
    <col min="1" max="1" width="3.69921875" style="237" customWidth="1"/>
    <col min="2" max="2" width="11.59765625" style="238" customWidth="1"/>
    <col min="3" max="3" width="10.59765625" style="239" customWidth="1"/>
    <col min="4" max="4" width="5" style="239" customWidth="1"/>
    <col min="5" max="5" width="6.59765625" style="240" customWidth="1"/>
    <col min="6" max="6" width="8.09765625" style="240" customWidth="1"/>
    <col min="7" max="7" width="7.3984375" style="240" customWidth="1"/>
    <col min="8" max="8" width="6.69921875" style="240" customWidth="1"/>
    <col min="9" max="20" width="6.09765625" style="240" customWidth="1"/>
    <col min="21" max="21" width="5" style="240" customWidth="1"/>
    <col min="22" max="22" width="6.3984375" style="241" customWidth="1"/>
    <col min="23" max="23" width="5.8984375" style="227" customWidth="1"/>
    <col min="24" max="24" width="2.69921875" style="242" customWidth="1"/>
    <col min="25" max="25" width="7.3984375" style="2" customWidth="1"/>
    <col min="26" max="26" width="11.09765625" style="239" customWidth="1"/>
    <col min="27" max="27" width="8.19921875" style="239" customWidth="1"/>
    <col min="28" max="28" width="7.8984375" style="239" customWidth="1"/>
    <col min="29" max="29" width="8.3984375" style="239" customWidth="1"/>
    <col min="30" max="40" width="5.8984375" style="239" customWidth="1"/>
    <col min="41" max="136" width="5.8984375" style="240" customWidth="1"/>
    <col min="137" max="16384" width="9" style="240"/>
  </cols>
  <sheetData>
    <row r="1" spans="1:133" ht="40.200000000000003" customHeight="1">
      <c r="B1" s="420" t="s">
        <v>183</v>
      </c>
      <c r="C1" s="421"/>
      <c r="D1" s="421"/>
      <c r="E1" s="420"/>
      <c r="F1" s="420"/>
      <c r="G1" s="420"/>
      <c r="H1" s="420"/>
      <c r="I1" s="420"/>
      <c r="J1" s="420"/>
      <c r="K1" s="420"/>
      <c r="L1" s="420"/>
      <c r="M1" s="420"/>
      <c r="N1" s="420"/>
      <c r="O1" s="420"/>
      <c r="P1" s="420"/>
      <c r="Q1" s="420"/>
      <c r="R1" s="420"/>
      <c r="S1" s="420"/>
      <c r="T1" s="420"/>
      <c r="U1" s="420"/>
    </row>
    <row r="2" spans="1:133" s="236" customFormat="1" ht="67.95" customHeight="1" thickBot="1">
      <c r="A2" s="243"/>
      <c r="B2" s="435" t="s">
        <v>0</v>
      </c>
      <c r="C2" s="437" t="s">
        <v>1</v>
      </c>
      <c r="D2" s="439" t="s">
        <v>2</v>
      </c>
      <c r="E2" s="441" t="s">
        <v>3</v>
      </c>
      <c r="F2" s="422" t="s">
        <v>4</v>
      </c>
      <c r="G2" s="423"/>
      <c r="H2" s="424"/>
      <c r="I2" s="425" t="s">
        <v>5</v>
      </c>
      <c r="J2" s="427" t="s">
        <v>6</v>
      </c>
      <c r="K2" s="429" t="s">
        <v>7</v>
      </c>
      <c r="L2" s="429" t="s">
        <v>8</v>
      </c>
      <c r="M2" s="429" t="s">
        <v>9</v>
      </c>
      <c r="N2" s="429" t="s">
        <v>10</v>
      </c>
      <c r="O2" s="429" t="s">
        <v>11</v>
      </c>
      <c r="P2" s="429" t="s">
        <v>12</v>
      </c>
      <c r="Q2" s="431" t="s">
        <v>13</v>
      </c>
      <c r="R2" s="429" t="s">
        <v>14</v>
      </c>
      <c r="S2" s="429" t="s">
        <v>15</v>
      </c>
      <c r="T2" s="445" t="s">
        <v>16</v>
      </c>
      <c r="U2" s="447" t="s">
        <v>17</v>
      </c>
      <c r="V2" s="265"/>
      <c r="W2" s="116"/>
      <c r="X2" s="260"/>
      <c r="Y2" s="260"/>
      <c r="Z2" s="280"/>
      <c r="AA2" s="280"/>
      <c r="AB2" s="280"/>
      <c r="AC2" s="280"/>
      <c r="AD2" s="280"/>
      <c r="AE2" s="280"/>
      <c r="AF2" s="280"/>
      <c r="AG2" s="280"/>
      <c r="AH2" s="280"/>
      <c r="AI2" s="280"/>
      <c r="AJ2" s="280"/>
      <c r="AK2" s="280"/>
      <c r="AL2" s="280"/>
      <c r="AM2" s="280"/>
      <c r="AN2" s="280"/>
      <c r="DX2" s="281" t="s">
        <v>18</v>
      </c>
      <c r="DY2" s="281" t="s">
        <v>19</v>
      </c>
      <c r="DZ2" s="281" t="s">
        <v>20</v>
      </c>
      <c r="EA2" s="284" t="s">
        <v>21</v>
      </c>
      <c r="EB2" s="285">
        <v>25</v>
      </c>
      <c r="EC2" s="285">
        <v>2</v>
      </c>
    </row>
    <row r="3" spans="1:133" s="236" customFormat="1" ht="39" customHeight="1" thickBot="1">
      <c r="A3" s="243"/>
      <c r="B3" s="436"/>
      <c r="C3" s="438"/>
      <c r="D3" s="440"/>
      <c r="E3" s="442"/>
      <c r="F3" s="244" t="s">
        <v>22</v>
      </c>
      <c r="G3" s="244" t="s">
        <v>23</v>
      </c>
      <c r="H3" s="245" t="s">
        <v>24</v>
      </c>
      <c r="I3" s="426"/>
      <c r="J3" s="428"/>
      <c r="K3" s="430"/>
      <c r="L3" s="430"/>
      <c r="M3" s="430"/>
      <c r="N3" s="430"/>
      <c r="O3" s="430"/>
      <c r="P3" s="430"/>
      <c r="Q3" s="432"/>
      <c r="R3" s="430"/>
      <c r="S3" s="430"/>
      <c r="T3" s="446"/>
      <c r="U3" s="448"/>
      <c r="V3" s="265"/>
      <c r="W3" s="116"/>
      <c r="X3" s="361" t="s">
        <v>25</v>
      </c>
      <c r="Y3" s="361"/>
      <c r="Z3" s="362" t="s">
        <v>26</v>
      </c>
      <c r="AA3" s="362" t="str">
        <f>Z4</f>
        <v>東地区</v>
      </c>
      <c r="AB3" s="361" t="str">
        <f>Z5</f>
        <v>公民館</v>
      </c>
      <c r="AC3" s="362" t="str">
        <f>Z6</f>
        <v>北地区</v>
      </c>
      <c r="AD3" s="116"/>
      <c r="AE3" s="116"/>
      <c r="AF3" s="280"/>
      <c r="AG3" s="280"/>
      <c r="AH3" s="280"/>
      <c r="AI3" s="280"/>
      <c r="AJ3" s="280"/>
      <c r="AK3" s="280"/>
      <c r="AL3" s="280"/>
      <c r="AM3" s="280"/>
      <c r="AN3" s="280"/>
      <c r="DX3" s="281" t="s">
        <v>27</v>
      </c>
      <c r="DY3" s="286" t="s">
        <v>28</v>
      </c>
      <c r="DZ3" s="286" t="s">
        <v>29</v>
      </c>
      <c r="EA3" s="284" t="s">
        <v>30</v>
      </c>
      <c r="EB3" s="284" t="s">
        <v>30</v>
      </c>
      <c r="EC3" s="286" t="s">
        <v>29</v>
      </c>
    </row>
    <row r="4" spans="1:133" s="236" customFormat="1" ht="16.5" customHeight="1">
      <c r="A4" s="60">
        <v>1</v>
      </c>
      <c r="B4" s="401">
        <v>45022</v>
      </c>
      <c r="C4" s="246" t="s">
        <v>173</v>
      </c>
      <c r="D4" s="247" t="s">
        <v>174</v>
      </c>
      <c r="E4" s="79">
        <v>8</v>
      </c>
      <c r="F4" s="248"/>
      <c r="G4" s="249">
        <v>2</v>
      </c>
      <c r="H4" s="375">
        <f>F4+G4</f>
        <v>2</v>
      </c>
      <c r="I4" s="248"/>
      <c r="J4" s="249"/>
      <c r="K4" s="249"/>
      <c r="L4" s="249"/>
      <c r="M4" s="249"/>
      <c r="N4" s="249"/>
      <c r="O4" s="249"/>
      <c r="P4" s="249"/>
      <c r="Q4" s="249"/>
      <c r="R4" s="249"/>
      <c r="S4" s="249"/>
      <c r="T4" s="266">
        <v>2</v>
      </c>
      <c r="U4" s="374">
        <f>SUM(I4:T4)</f>
        <v>2</v>
      </c>
      <c r="V4" s="268"/>
      <c r="W4" s="116"/>
      <c r="X4" s="361" t="s">
        <v>178</v>
      </c>
      <c r="Y4" s="361" t="s">
        <v>175</v>
      </c>
      <c r="Z4" s="362" t="s">
        <v>179</v>
      </c>
      <c r="AA4" s="362">
        <f>IF((AND((IF($C4=$AA$3,1,0)),(IF($E4=$Z$3,1,0)))),1,0)</f>
        <v>0</v>
      </c>
      <c r="AB4" s="362">
        <f t="shared" ref="AB4:AB33" si="0">IF((AND((IF($C4=$AB$3,1,0)),(IF($E4=$Z$3,1,0)))),1,0)</f>
        <v>0</v>
      </c>
      <c r="AC4" s="362">
        <f t="shared" ref="AC4:AC33" si="1">IF((AND((IF($C4=$AC$3,1,0)),(IF($E4=$Z$3,1,0)))),1,0)</f>
        <v>0</v>
      </c>
      <c r="AD4" s="273"/>
      <c r="AE4" s="273"/>
      <c r="AF4" s="280"/>
      <c r="AG4" s="280"/>
      <c r="AH4" s="280"/>
      <c r="AI4" s="280"/>
      <c r="AJ4" s="280"/>
      <c r="AK4" s="280"/>
      <c r="AL4" s="280"/>
      <c r="AM4" s="280"/>
      <c r="AN4" s="280"/>
      <c r="DX4" s="281" t="s">
        <v>33</v>
      </c>
      <c r="DY4" s="281" t="s">
        <v>34</v>
      </c>
      <c r="DZ4" s="281" t="s">
        <v>31</v>
      </c>
      <c r="EA4" s="284" t="s">
        <v>35</v>
      </c>
      <c r="EB4" s="284" t="s">
        <v>35</v>
      </c>
      <c r="EC4" s="281" t="s">
        <v>31</v>
      </c>
    </row>
    <row r="5" spans="1:133" s="236" customFormat="1" ht="16.5" customHeight="1">
      <c r="A5" s="60">
        <f>+A4+1</f>
        <v>2</v>
      </c>
      <c r="B5" s="402">
        <v>45032</v>
      </c>
      <c r="C5" s="251" t="s">
        <v>177</v>
      </c>
      <c r="D5" s="252" t="s">
        <v>176</v>
      </c>
      <c r="E5" s="83">
        <v>4</v>
      </c>
      <c r="F5" s="84"/>
      <c r="G5" s="102">
        <v>2</v>
      </c>
      <c r="H5" s="103">
        <f t="shared" ref="H5:H28" si="2">F5+G5</f>
        <v>2</v>
      </c>
      <c r="I5" s="84">
        <v>1</v>
      </c>
      <c r="J5" s="102"/>
      <c r="K5" s="102"/>
      <c r="L5" s="102"/>
      <c r="M5" s="102">
        <v>1</v>
      </c>
      <c r="N5" s="102"/>
      <c r="O5" s="102"/>
      <c r="P5" s="102"/>
      <c r="Q5" s="102"/>
      <c r="R5" s="102"/>
      <c r="S5" s="102"/>
      <c r="T5" s="85">
        <v>2</v>
      </c>
      <c r="U5" s="269">
        <f>SUM(I5:T5)</f>
        <v>4</v>
      </c>
      <c r="V5" s="270"/>
      <c r="W5" s="116"/>
      <c r="X5" s="361" t="s">
        <v>176</v>
      </c>
      <c r="Y5" s="361" t="s">
        <v>185</v>
      </c>
      <c r="Z5" s="362" t="s">
        <v>37</v>
      </c>
      <c r="AA5" s="362">
        <f t="shared" ref="AA5:AA33" si="3">IF((AND((IF($C5=$AA$3,1,0)),(IF($E5=$Z$3,1,0)))),1,0)</f>
        <v>0</v>
      </c>
      <c r="AB5" s="362">
        <f t="shared" si="0"/>
        <v>0</v>
      </c>
      <c r="AC5" s="362">
        <f t="shared" si="1"/>
        <v>0</v>
      </c>
      <c r="AD5" s="273"/>
      <c r="AE5" s="273"/>
      <c r="AF5" s="280"/>
      <c r="AG5" s="280"/>
      <c r="AH5" s="280"/>
      <c r="AI5" s="280"/>
      <c r="AJ5" s="280"/>
      <c r="AK5" s="280"/>
      <c r="AL5" s="280"/>
      <c r="AM5" s="280"/>
      <c r="AN5" s="280"/>
      <c r="DX5" s="282" t="s">
        <v>38</v>
      </c>
      <c r="DY5" s="287">
        <v>10</v>
      </c>
      <c r="DZ5" s="282" t="s">
        <v>39</v>
      </c>
      <c r="EA5" s="285" t="s">
        <v>18</v>
      </c>
      <c r="EB5" s="285"/>
      <c r="EC5" s="285"/>
    </row>
    <row r="6" spans="1:133" s="236" customFormat="1" ht="16.5" customHeight="1">
      <c r="A6" s="60">
        <f t="shared" ref="A6:A33" si="4">+A5+1</f>
        <v>3</v>
      </c>
      <c r="B6" s="403">
        <v>45041</v>
      </c>
      <c r="C6" s="255" t="s">
        <v>180</v>
      </c>
      <c r="D6" s="376" t="s">
        <v>181</v>
      </c>
      <c r="E6" s="90">
        <v>3</v>
      </c>
      <c r="F6" s="257"/>
      <c r="G6" s="258">
        <v>3</v>
      </c>
      <c r="H6" s="259">
        <f t="shared" si="2"/>
        <v>3</v>
      </c>
      <c r="I6" s="257">
        <v>1</v>
      </c>
      <c r="J6" s="258"/>
      <c r="K6" s="258"/>
      <c r="L6" s="258"/>
      <c r="M6" s="258">
        <v>1</v>
      </c>
      <c r="N6" s="258">
        <v>1</v>
      </c>
      <c r="O6" s="258"/>
      <c r="P6" s="258">
        <v>1</v>
      </c>
      <c r="Q6" s="258"/>
      <c r="R6" s="258">
        <v>1</v>
      </c>
      <c r="S6" s="258"/>
      <c r="T6" s="271"/>
      <c r="U6" s="272">
        <f>SUM(I6:T6)</f>
        <v>5</v>
      </c>
      <c r="V6" s="270"/>
      <c r="W6" s="116"/>
      <c r="X6" s="361" t="s">
        <v>36</v>
      </c>
      <c r="Y6" s="361" t="s">
        <v>174</v>
      </c>
      <c r="Z6" s="362" t="s">
        <v>40</v>
      </c>
      <c r="AA6" s="362">
        <f t="shared" si="3"/>
        <v>0</v>
      </c>
      <c r="AB6" s="362">
        <f t="shared" si="0"/>
        <v>0</v>
      </c>
      <c r="AC6" s="362">
        <f t="shared" si="1"/>
        <v>0</v>
      </c>
      <c r="AD6" s="273"/>
      <c r="AE6" s="273"/>
      <c r="AF6" s="280"/>
      <c r="AG6" s="280"/>
      <c r="AH6" s="280"/>
      <c r="AI6" s="280"/>
      <c r="AJ6" s="280"/>
      <c r="AK6" s="280"/>
      <c r="AL6" s="280"/>
      <c r="AM6" s="280"/>
      <c r="AN6" s="280"/>
      <c r="DX6" s="282" t="s">
        <v>41</v>
      </c>
      <c r="DY6" s="287" t="s">
        <v>42</v>
      </c>
      <c r="DZ6" s="282" t="s">
        <v>41</v>
      </c>
      <c r="EA6" s="285" t="s">
        <v>41</v>
      </c>
      <c r="EB6" s="285"/>
      <c r="EC6" s="285"/>
    </row>
    <row r="7" spans="1:133" s="236" customFormat="1" ht="16.5" customHeight="1">
      <c r="A7" s="60">
        <f t="shared" si="4"/>
        <v>4</v>
      </c>
      <c r="B7" s="404">
        <v>45057</v>
      </c>
      <c r="C7" s="377" t="s">
        <v>173</v>
      </c>
      <c r="D7" s="264" t="s">
        <v>184</v>
      </c>
      <c r="E7" s="316">
        <v>5</v>
      </c>
      <c r="F7" s="320"/>
      <c r="G7" s="319">
        <v>0</v>
      </c>
      <c r="H7" s="250">
        <f t="shared" si="2"/>
        <v>0</v>
      </c>
      <c r="I7" s="320"/>
      <c r="J7" s="319"/>
      <c r="K7" s="319"/>
      <c r="L7" s="319"/>
      <c r="M7" s="319"/>
      <c r="N7" s="319"/>
      <c r="O7" s="319"/>
      <c r="P7" s="319"/>
      <c r="Q7" s="319"/>
      <c r="R7" s="319"/>
      <c r="S7" s="319"/>
      <c r="T7" s="318"/>
      <c r="U7" s="267">
        <f t="shared" ref="U7:U28" si="5">SUM(I7:T7)</f>
        <v>0</v>
      </c>
      <c r="V7" s="270"/>
      <c r="W7" s="116"/>
      <c r="X7" s="361" t="s">
        <v>184</v>
      </c>
      <c r="Y7" s="361"/>
      <c r="Z7" s="362"/>
      <c r="AA7" s="362">
        <f t="shared" si="3"/>
        <v>0</v>
      </c>
      <c r="AB7" s="362">
        <f t="shared" si="0"/>
        <v>0</v>
      </c>
      <c r="AC7" s="362">
        <f t="shared" si="1"/>
        <v>0</v>
      </c>
      <c r="AD7" s="273"/>
      <c r="AE7" s="273"/>
      <c r="AF7" s="280"/>
      <c r="AG7" s="280"/>
      <c r="AH7" s="280"/>
      <c r="AI7" s="280"/>
      <c r="AJ7" s="280"/>
      <c r="AK7" s="280"/>
      <c r="AL7" s="280"/>
      <c r="AM7" s="280"/>
      <c r="AN7" s="280"/>
      <c r="DX7" s="282"/>
      <c r="DY7" s="287"/>
      <c r="DZ7" s="282"/>
      <c r="EA7" s="285"/>
      <c r="EB7" s="285"/>
      <c r="EC7" s="285"/>
    </row>
    <row r="8" spans="1:133" s="236" customFormat="1" ht="16.5" customHeight="1">
      <c r="A8" s="60">
        <f t="shared" si="4"/>
        <v>5</v>
      </c>
      <c r="B8" s="402">
        <v>45067</v>
      </c>
      <c r="C8" s="251" t="s">
        <v>177</v>
      </c>
      <c r="D8" s="254" t="s">
        <v>186</v>
      </c>
      <c r="E8" s="83">
        <v>5</v>
      </c>
      <c r="F8" s="84"/>
      <c r="G8" s="102">
        <v>2</v>
      </c>
      <c r="H8" s="103">
        <f t="shared" si="2"/>
        <v>2</v>
      </c>
      <c r="I8" s="84">
        <v>1</v>
      </c>
      <c r="J8" s="102"/>
      <c r="K8" s="102"/>
      <c r="L8" s="102">
        <v>1</v>
      </c>
      <c r="M8" s="102">
        <v>1</v>
      </c>
      <c r="N8" s="102"/>
      <c r="O8" s="102"/>
      <c r="P8" s="102">
        <v>1</v>
      </c>
      <c r="Q8" s="102"/>
      <c r="R8" s="102"/>
      <c r="S8" s="102"/>
      <c r="T8" s="85">
        <v>1</v>
      </c>
      <c r="U8" s="269">
        <f t="shared" si="5"/>
        <v>5</v>
      </c>
      <c r="V8" s="270"/>
      <c r="W8" s="62"/>
      <c r="X8" s="361" t="s">
        <v>186</v>
      </c>
      <c r="Y8" s="361"/>
      <c r="Z8" s="362"/>
      <c r="AA8" s="362">
        <f t="shared" si="3"/>
        <v>0</v>
      </c>
      <c r="AB8" s="362">
        <f t="shared" si="0"/>
        <v>0</v>
      </c>
      <c r="AC8" s="362">
        <f t="shared" si="1"/>
        <v>0</v>
      </c>
      <c r="AD8" s="273"/>
      <c r="AE8" s="273"/>
      <c r="AF8" s="280"/>
      <c r="AG8" s="280"/>
      <c r="AH8" s="280"/>
      <c r="AI8" s="280"/>
      <c r="AJ8" s="280"/>
      <c r="AK8" s="280"/>
      <c r="AL8" s="280"/>
      <c r="AM8" s="280"/>
      <c r="AN8" s="280"/>
      <c r="DX8" s="283"/>
      <c r="DY8" s="283"/>
      <c r="DZ8" s="283"/>
      <c r="EA8" s="285"/>
      <c r="EB8" s="285"/>
      <c r="EC8" s="285"/>
    </row>
    <row r="9" spans="1:133" s="236" customFormat="1" ht="16.5" customHeight="1">
      <c r="A9" s="60">
        <f t="shared" si="4"/>
        <v>6</v>
      </c>
      <c r="B9" s="403">
        <v>45069</v>
      </c>
      <c r="C9" s="255" t="s">
        <v>180</v>
      </c>
      <c r="D9" s="256" t="s">
        <v>187</v>
      </c>
      <c r="E9" s="90">
        <v>4</v>
      </c>
      <c r="F9" s="257"/>
      <c r="G9" s="258">
        <v>6</v>
      </c>
      <c r="H9" s="259">
        <f t="shared" si="2"/>
        <v>6</v>
      </c>
      <c r="I9" s="257"/>
      <c r="J9" s="258">
        <v>1</v>
      </c>
      <c r="K9" s="258"/>
      <c r="L9" s="258">
        <v>1</v>
      </c>
      <c r="M9" s="258">
        <v>2</v>
      </c>
      <c r="N9" s="258">
        <v>2</v>
      </c>
      <c r="O9" s="258">
        <v>1</v>
      </c>
      <c r="P9" s="258">
        <v>1</v>
      </c>
      <c r="Q9" s="258">
        <v>1</v>
      </c>
      <c r="R9" s="258"/>
      <c r="S9" s="258"/>
      <c r="T9" s="271">
        <v>1</v>
      </c>
      <c r="U9" s="272">
        <f t="shared" si="5"/>
        <v>10</v>
      </c>
      <c r="V9" s="270"/>
      <c r="W9" s="273"/>
      <c r="X9" s="361" t="s">
        <v>187</v>
      </c>
      <c r="Y9" s="361"/>
      <c r="Z9" s="362"/>
      <c r="AA9" s="362">
        <f t="shared" si="3"/>
        <v>0</v>
      </c>
      <c r="AB9" s="362">
        <f t="shared" si="0"/>
        <v>0</v>
      </c>
      <c r="AC9" s="362">
        <f t="shared" si="1"/>
        <v>0</v>
      </c>
      <c r="AD9" s="273"/>
      <c r="AE9" s="273"/>
      <c r="AF9" s="280"/>
      <c r="AG9" s="280"/>
      <c r="AH9" s="280"/>
      <c r="AI9" s="280"/>
      <c r="AJ9" s="280"/>
      <c r="AK9" s="280"/>
      <c r="AL9" s="280"/>
      <c r="AM9" s="280"/>
      <c r="AN9" s="280"/>
      <c r="DX9" s="282" t="s">
        <v>43</v>
      </c>
      <c r="DY9" s="282" t="s">
        <v>44</v>
      </c>
      <c r="DZ9" s="282" t="s">
        <v>41</v>
      </c>
      <c r="EA9" s="285" t="s">
        <v>42</v>
      </c>
      <c r="EB9" s="285"/>
      <c r="EC9" s="285"/>
    </row>
    <row r="10" spans="1:133" s="236" customFormat="1" ht="16.5" customHeight="1">
      <c r="A10" s="60">
        <f t="shared" si="4"/>
        <v>7</v>
      </c>
      <c r="B10" s="404">
        <v>45078</v>
      </c>
      <c r="C10" s="377" t="s">
        <v>173</v>
      </c>
      <c r="D10" s="264" t="s">
        <v>184</v>
      </c>
      <c r="E10" s="316">
        <v>4</v>
      </c>
      <c r="F10" s="320">
        <v>2</v>
      </c>
      <c r="G10" s="319">
        <v>2</v>
      </c>
      <c r="H10" s="250">
        <f t="shared" si="2"/>
        <v>4</v>
      </c>
      <c r="I10" s="320">
        <v>1</v>
      </c>
      <c r="J10" s="319"/>
      <c r="K10" s="319"/>
      <c r="L10" s="319"/>
      <c r="M10" s="319">
        <v>1</v>
      </c>
      <c r="N10" s="319">
        <v>3</v>
      </c>
      <c r="O10" s="319">
        <v>2</v>
      </c>
      <c r="P10" s="319"/>
      <c r="Q10" s="319"/>
      <c r="R10" s="319"/>
      <c r="S10" s="319">
        <v>2</v>
      </c>
      <c r="T10" s="318"/>
      <c r="U10" s="267">
        <f t="shared" si="5"/>
        <v>9</v>
      </c>
      <c r="V10" s="270"/>
      <c r="W10" s="273"/>
      <c r="X10" s="361"/>
      <c r="Y10" s="361"/>
      <c r="Z10" s="362"/>
      <c r="AA10" s="362">
        <f t="shared" si="3"/>
        <v>0</v>
      </c>
      <c r="AB10" s="362">
        <f t="shared" si="0"/>
        <v>0</v>
      </c>
      <c r="AC10" s="362">
        <f t="shared" si="1"/>
        <v>0</v>
      </c>
      <c r="AD10" s="273"/>
      <c r="AE10" s="273"/>
      <c r="AF10" s="280"/>
      <c r="AG10" s="280"/>
      <c r="AH10" s="280"/>
      <c r="AI10" s="280"/>
      <c r="AJ10" s="280"/>
      <c r="AK10" s="280"/>
      <c r="AL10" s="280"/>
      <c r="AM10" s="280"/>
      <c r="AN10" s="280"/>
      <c r="DX10" s="282" t="s">
        <v>42</v>
      </c>
      <c r="DY10" s="282" t="s">
        <v>41</v>
      </c>
      <c r="DZ10" s="282" t="s">
        <v>42</v>
      </c>
      <c r="EA10" s="285" t="s">
        <v>42</v>
      </c>
      <c r="EB10" s="285"/>
      <c r="EC10" s="285"/>
    </row>
    <row r="11" spans="1:133" s="236" customFormat="1" ht="16.5" customHeight="1">
      <c r="A11" s="60">
        <f t="shared" si="4"/>
        <v>8</v>
      </c>
      <c r="B11" s="403">
        <v>45104</v>
      </c>
      <c r="C11" s="255" t="s">
        <v>180</v>
      </c>
      <c r="D11" s="256" t="s">
        <v>181</v>
      </c>
      <c r="E11" s="90">
        <v>4</v>
      </c>
      <c r="F11" s="257">
        <v>2</v>
      </c>
      <c r="G11" s="258">
        <v>7</v>
      </c>
      <c r="H11" s="259">
        <f t="shared" si="2"/>
        <v>9</v>
      </c>
      <c r="I11" s="257">
        <v>1</v>
      </c>
      <c r="J11" s="258">
        <v>1</v>
      </c>
      <c r="K11" s="258"/>
      <c r="L11" s="258">
        <v>3</v>
      </c>
      <c r="M11" s="258">
        <v>2</v>
      </c>
      <c r="N11" s="258">
        <v>2</v>
      </c>
      <c r="O11" s="258">
        <v>1</v>
      </c>
      <c r="P11" s="258"/>
      <c r="Q11" s="258"/>
      <c r="R11" s="258">
        <v>3</v>
      </c>
      <c r="S11" s="258"/>
      <c r="T11" s="271">
        <v>1</v>
      </c>
      <c r="U11" s="272">
        <f t="shared" si="5"/>
        <v>14</v>
      </c>
      <c r="V11" s="270"/>
      <c r="W11" s="273"/>
      <c r="X11" s="361"/>
      <c r="Y11" s="361"/>
      <c r="Z11" s="362"/>
      <c r="AA11" s="362">
        <f t="shared" si="3"/>
        <v>0</v>
      </c>
      <c r="AB11" s="362">
        <f t="shared" si="0"/>
        <v>0</v>
      </c>
      <c r="AC11" s="362">
        <f t="shared" si="1"/>
        <v>0</v>
      </c>
      <c r="AD11" s="273"/>
      <c r="AE11" s="273"/>
      <c r="AF11" s="280"/>
      <c r="AG11" s="280"/>
      <c r="AH11" s="280"/>
      <c r="AI11" s="280"/>
      <c r="AJ11" s="280"/>
      <c r="AK11" s="280"/>
      <c r="AL11" s="280"/>
      <c r="AM11" s="280"/>
      <c r="AN11" s="280"/>
      <c r="DX11" s="282" t="s">
        <v>42</v>
      </c>
      <c r="DY11" s="282" t="s">
        <v>42</v>
      </c>
      <c r="DZ11" s="282" t="s">
        <v>41</v>
      </c>
      <c r="EA11" s="285" t="s">
        <v>42</v>
      </c>
      <c r="EB11" s="285"/>
      <c r="EC11" s="285"/>
    </row>
    <row r="12" spans="1:133" s="236" customFormat="1" ht="16.5" customHeight="1">
      <c r="A12" s="60">
        <f t="shared" si="4"/>
        <v>9</v>
      </c>
      <c r="B12" s="404">
        <v>45113</v>
      </c>
      <c r="C12" s="377" t="s">
        <v>173</v>
      </c>
      <c r="D12" s="264" t="s">
        <v>184</v>
      </c>
      <c r="E12" s="316">
        <v>5</v>
      </c>
      <c r="F12" s="320">
        <v>3</v>
      </c>
      <c r="G12" s="319">
        <v>2</v>
      </c>
      <c r="H12" s="250">
        <f t="shared" si="2"/>
        <v>5</v>
      </c>
      <c r="I12" s="320">
        <v>1</v>
      </c>
      <c r="J12" s="319"/>
      <c r="K12" s="319">
        <v>1</v>
      </c>
      <c r="L12" s="319"/>
      <c r="M12" s="319"/>
      <c r="N12" s="319"/>
      <c r="O12" s="319"/>
      <c r="P12" s="319"/>
      <c r="Q12" s="319"/>
      <c r="R12" s="319"/>
      <c r="S12" s="319"/>
      <c r="T12" s="318">
        <v>1</v>
      </c>
      <c r="U12" s="267">
        <f t="shared" si="5"/>
        <v>3</v>
      </c>
      <c r="V12" s="275"/>
      <c r="W12" s="273"/>
      <c r="X12" s="361"/>
      <c r="Y12" s="361"/>
      <c r="Z12" s="362"/>
      <c r="AA12" s="362">
        <f t="shared" si="3"/>
        <v>0</v>
      </c>
      <c r="AB12" s="362">
        <f t="shared" si="0"/>
        <v>0</v>
      </c>
      <c r="AC12" s="362">
        <f t="shared" si="1"/>
        <v>0</v>
      </c>
      <c r="AD12" s="273"/>
      <c r="AE12" s="273"/>
      <c r="AF12" s="280"/>
      <c r="AG12" s="280"/>
      <c r="AH12" s="280"/>
      <c r="AI12" s="280"/>
      <c r="AJ12" s="280"/>
      <c r="AK12" s="280"/>
      <c r="AL12" s="280"/>
      <c r="AM12" s="280"/>
      <c r="AN12" s="280"/>
      <c r="DX12" s="282" t="s">
        <v>45</v>
      </c>
      <c r="DY12" s="282" t="s">
        <v>41</v>
      </c>
      <c r="DZ12" s="282" t="s">
        <v>45</v>
      </c>
      <c r="EA12" s="285" t="s">
        <v>42</v>
      </c>
      <c r="EB12" s="285"/>
      <c r="EC12" s="285"/>
    </row>
    <row r="13" spans="1:133" s="236" customFormat="1" ht="16.5" customHeight="1">
      <c r="A13" s="60">
        <f t="shared" si="4"/>
        <v>10</v>
      </c>
      <c r="B13" s="403">
        <v>45123</v>
      </c>
      <c r="C13" s="255" t="s">
        <v>177</v>
      </c>
      <c r="D13" s="263" t="s">
        <v>176</v>
      </c>
      <c r="E13" s="90">
        <v>4</v>
      </c>
      <c r="F13" s="257">
        <v>1</v>
      </c>
      <c r="G13" s="258">
        <v>2</v>
      </c>
      <c r="H13" s="259">
        <f t="shared" si="2"/>
        <v>3</v>
      </c>
      <c r="I13" s="257"/>
      <c r="J13" s="258"/>
      <c r="K13" s="258">
        <v>1</v>
      </c>
      <c r="L13" s="258">
        <v>3</v>
      </c>
      <c r="M13" s="258">
        <v>1</v>
      </c>
      <c r="N13" s="258"/>
      <c r="O13" s="258"/>
      <c r="P13" s="258"/>
      <c r="Q13" s="258"/>
      <c r="R13" s="258"/>
      <c r="S13" s="258"/>
      <c r="T13" s="259"/>
      <c r="U13" s="272">
        <f t="shared" si="5"/>
        <v>5</v>
      </c>
      <c r="V13" s="275"/>
      <c r="W13" s="273"/>
      <c r="X13" s="361"/>
      <c r="Y13" s="361"/>
      <c r="Z13" s="362"/>
      <c r="AA13" s="362">
        <f t="shared" si="3"/>
        <v>0</v>
      </c>
      <c r="AB13" s="362">
        <f t="shared" si="0"/>
        <v>0</v>
      </c>
      <c r="AC13" s="362">
        <f t="shared" si="1"/>
        <v>0</v>
      </c>
      <c r="AD13" s="273"/>
      <c r="AE13" s="273"/>
      <c r="AF13" s="280"/>
      <c r="AG13" s="280"/>
      <c r="AH13" s="280"/>
      <c r="AI13" s="280"/>
      <c r="AJ13" s="280"/>
      <c r="AK13" s="280"/>
      <c r="AL13" s="280"/>
      <c r="AM13" s="280"/>
      <c r="AN13" s="280"/>
      <c r="DX13" s="282" t="s">
        <v>45</v>
      </c>
      <c r="DY13" s="282" t="s">
        <v>43</v>
      </c>
      <c r="DZ13" s="282" t="s">
        <v>41</v>
      </c>
      <c r="EA13" s="285" t="s">
        <v>44</v>
      </c>
      <c r="EB13" s="285"/>
      <c r="EC13" s="285"/>
    </row>
    <row r="14" spans="1:133" s="236" customFormat="1" ht="16.5" customHeight="1">
      <c r="A14" s="60">
        <f t="shared" si="4"/>
        <v>11</v>
      </c>
      <c r="B14" s="401">
        <v>45158</v>
      </c>
      <c r="C14" s="246" t="s">
        <v>177</v>
      </c>
      <c r="D14" s="395" t="s">
        <v>176</v>
      </c>
      <c r="E14" s="79">
        <v>4</v>
      </c>
      <c r="F14" s="248">
        <v>0</v>
      </c>
      <c r="G14" s="249">
        <v>4</v>
      </c>
      <c r="H14" s="261">
        <f t="shared" si="2"/>
        <v>4</v>
      </c>
      <c r="I14" s="248"/>
      <c r="J14" s="249"/>
      <c r="K14" s="249"/>
      <c r="L14" s="249"/>
      <c r="M14" s="249">
        <v>1</v>
      </c>
      <c r="N14" s="249">
        <v>1</v>
      </c>
      <c r="O14" s="249">
        <v>1</v>
      </c>
      <c r="P14" s="249">
        <v>1</v>
      </c>
      <c r="Q14" s="249"/>
      <c r="R14" s="249"/>
      <c r="S14" s="249"/>
      <c r="T14" s="266"/>
      <c r="U14" s="267">
        <f t="shared" si="5"/>
        <v>4</v>
      </c>
      <c r="V14" s="270"/>
      <c r="W14" s="273"/>
      <c r="X14" s="361"/>
      <c r="Y14" s="361"/>
      <c r="Z14" s="362"/>
      <c r="AA14" s="362">
        <f t="shared" si="3"/>
        <v>0</v>
      </c>
      <c r="AB14" s="362">
        <f t="shared" si="0"/>
        <v>0</v>
      </c>
      <c r="AC14" s="362">
        <f t="shared" si="1"/>
        <v>0</v>
      </c>
      <c r="AD14" s="273"/>
      <c r="AE14" s="273"/>
      <c r="AF14" s="280"/>
      <c r="AG14" s="280"/>
      <c r="AH14" s="280"/>
      <c r="AI14" s="280"/>
      <c r="AJ14" s="280"/>
      <c r="AK14" s="280"/>
      <c r="AL14" s="280"/>
      <c r="AM14" s="280"/>
      <c r="AN14" s="280"/>
      <c r="DX14" s="282" t="s">
        <v>43</v>
      </c>
      <c r="DY14" s="282" t="s">
        <v>45</v>
      </c>
      <c r="DZ14" s="282" t="s">
        <v>45</v>
      </c>
      <c r="EA14" s="285" t="s">
        <v>42</v>
      </c>
      <c r="EB14" s="285"/>
      <c r="EC14" s="285"/>
    </row>
    <row r="15" spans="1:133" s="236" customFormat="1" ht="16.5" customHeight="1">
      <c r="A15" s="60">
        <f t="shared" si="4"/>
        <v>12</v>
      </c>
      <c r="B15" s="403">
        <v>45160</v>
      </c>
      <c r="C15" s="255" t="s">
        <v>180</v>
      </c>
      <c r="D15" s="256" t="s">
        <v>181</v>
      </c>
      <c r="E15" s="90">
        <v>3</v>
      </c>
      <c r="F15" s="257">
        <v>2</v>
      </c>
      <c r="G15" s="258">
        <v>7</v>
      </c>
      <c r="H15" s="259">
        <f t="shared" si="2"/>
        <v>9</v>
      </c>
      <c r="I15" s="257"/>
      <c r="J15" s="258">
        <v>1</v>
      </c>
      <c r="K15" s="258"/>
      <c r="L15" s="258">
        <v>2</v>
      </c>
      <c r="M15" s="258">
        <v>1</v>
      </c>
      <c r="N15" s="258">
        <v>1</v>
      </c>
      <c r="O15" s="258">
        <v>3</v>
      </c>
      <c r="P15" s="258"/>
      <c r="Q15" s="258"/>
      <c r="R15" s="258"/>
      <c r="S15" s="258">
        <v>1</v>
      </c>
      <c r="T15" s="259">
        <v>2</v>
      </c>
      <c r="U15" s="418">
        <f t="shared" si="5"/>
        <v>11</v>
      </c>
      <c r="V15" s="270"/>
      <c r="W15" s="273"/>
      <c r="X15" s="361"/>
      <c r="Y15" s="361"/>
      <c r="Z15" s="362"/>
      <c r="AA15" s="362">
        <f t="shared" si="3"/>
        <v>0</v>
      </c>
      <c r="AB15" s="362">
        <f t="shared" si="0"/>
        <v>0</v>
      </c>
      <c r="AC15" s="362">
        <f t="shared" si="1"/>
        <v>0</v>
      </c>
      <c r="AD15" s="273"/>
      <c r="AE15" s="273"/>
      <c r="AF15" s="280"/>
      <c r="AG15" s="280"/>
      <c r="AH15" s="280"/>
      <c r="AI15" s="280"/>
      <c r="AJ15" s="280"/>
      <c r="AK15" s="280"/>
      <c r="AL15" s="280"/>
      <c r="AM15" s="280"/>
      <c r="AN15" s="280"/>
      <c r="DX15" s="282" t="s">
        <v>41</v>
      </c>
      <c r="DY15" s="282" t="s">
        <v>42</v>
      </c>
      <c r="DZ15" s="282" t="s">
        <v>41</v>
      </c>
      <c r="EA15" s="285" t="s">
        <v>42</v>
      </c>
      <c r="EB15" s="285"/>
      <c r="EC15" s="285"/>
    </row>
    <row r="16" spans="1:133" s="236" customFormat="1" ht="16.5" customHeight="1">
      <c r="A16" s="60">
        <f t="shared" si="4"/>
        <v>13</v>
      </c>
      <c r="B16" s="401">
        <v>45176</v>
      </c>
      <c r="C16" s="246" t="s">
        <v>173</v>
      </c>
      <c r="D16" s="262" t="s">
        <v>175</v>
      </c>
      <c r="E16" s="79">
        <v>5</v>
      </c>
      <c r="F16" s="248">
        <v>2</v>
      </c>
      <c r="G16" s="249">
        <v>3</v>
      </c>
      <c r="H16" s="261">
        <f t="shared" si="2"/>
        <v>5</v>
      </c>
      <c r="I16" s="248"/>
      <c r="J16" s="249"/>
      <c r="K16" s="249">
        <v>1</v>
      </c>
      <c r="L16" s="249">
        <v>1</v>
      </c>
      <c r="M16" s="249">
        <v>1</v>
      </c>
      <c r="N16" s="249">
        <v>1</v>
      </c>
      <c r="O16" s="249"/>
      <c r="P16" s="249"/>
      <c r="Q16" s="249"/>
      <c r="R16" s="249"/>
      <c r="S16" s="249"/>
      <c r="T16" s="266">
        <v>2</v>
      </c>
      <c r="U16" s="267">
        <f t="shared" si="5"/>
        <v>6</v>
      </c>
      <c r="V16" s="270"/>
      <c r="W16" s="273"/>
      <c r="X16" s="361"/>
      <c r="Y16" s="361"/>
      <c r="Z16" s="362"/>
      <c r="AA16" s="362">
        <f t="shared" si="3"/>
        <v>0</v>
      </c>
      <c r="AB16" s="362">
        <f t="shared" si="0"/>
        <v>0</v>
      </c>
      <c r="AC16" s="362">
        <f t="shared" si="1"/>
        <v>0</v>
      </c>
      <c r="AD16" s="273"/>
      <c r="AE16" s="273"/>
      <c r="AF16" s="280"/>
      <c r="AG16" s="280"/>
      <c r="AH16" s="280"/>
      <c r="AI16" s="280"/>
      <c r="AJ16" s="280"/>
      <c r="AK16" s="280"/>
      <c r="AL16" s="280"/>
      <c r="AM16" s="280"/>
      <c r="AN16" s="280"/>
      <c r="DX16" s="282" t="s">
        <v>42</v>
      </c>
      <c r="DY16" s="282" t="s">
        <v>42</v>
      </c>
      <c r="DZ16" s="282" t="s">
        <v>42</v>
      </c>
      <c r="EA16" s="285" t="s">
        <v>42</v>
      </c>
      <c r="EB16" s="285"/>
      <c r="EC16" s="285"/>
    </row>
    <row r="17" spans="1:133" s="236" customFormat="1" ht="16.5" customHeight="1">
      <c r="A17" s="60">
        <f t="shared" si="4"/>
        <v>14</v>
      </c>
      <c r="B17" s="402">
        <v>45186</v>
      </c>
      <c r="C17" s="251" t="s">
        <v>177</v>
      </c>
      <c r="D17" s="254" t="s">
        <v>176</v>
      </c>
      <c r="E17" s="83">
        <v>6</v>
      </c>
      <c r="F17" s="84">
        <v>0</v>
      </c>
      <c r="G17" s="102">
        <v>2</v>
      </c>
      <c r="H17" s="103">
        <f t="shared" si="2"/>
        <v>2</v>
      </c>
      <c r="I17" s="84">
        <v>1</v>
      </c>
      <c r="J17" s="102"/>
      <c r="K17" s="102"/>
      <c r="L17" s="102"/>
      <c r="M17" s="102">
        <v>1</v>
      </c>
      <c r="N17" s="102">
        <v>1</v>
      </c>
      <c r="O17" s="102"/>
      <c r="P17" s="102"/>
      <c r="Q17" s="102"/>
      <c r="R17" s="102"/>
      <c r="S17" s="102"/>
      <c r="T17" s="85"/>
      <c r="U17" s="269">
        <f t="shared" si="5"/>
        <v>3</v>
      </c>
      <c r="V17" s="270"/>
      <c r="W17" s="273"/>
      <c r="X17" s="361"/>
      <c r="Y17" s="361"/>
      <c r="Z17" s="362"/>
      <c r="AA17" s="362">
        <f t="shared" si="3"/>
        <v>0</v>
      </c>
      <c r="AB17" s="362">
        <f t="shared" si="0"/>
        <v>0</v>
      </c>
      <c r="AC17" s="362">
        <f t="shared" si="1"/>
        <v>0</v>
      </c>
      <c r="AD17" s="273"/>
      <c r="AE17" s="273"/>
      <c r="AF17" s="280"/>
      <c r="AG17" s="280"/>
      <c r="AH17" s="280"/>
      <c r="AI17" s="280"/>
      <c r="AJ17" s="280"/>
      <c r="AK17" s="280"/>
      <c r="AL17" s="280"/>
      <c r="AM17" s="280"/>
      <c r="AN17" s="280"/>
      <c r="DX17" s="282" t="s">
        <v>42</v>
      </c>
      <c r="DY17" s="282" t="s">
        <v>41</v>
      </c>
      <c r="DZ17" s="282" t="s">
        <v>42</v>
      </c>
      <c r="EA17" s="285" t="s">
        <v>42</v>
      </c>
      <c r="EB17" s="285"/>
      <c r="EC17" s="285"/>
    </row>
    <row r="18" spans="1:133" s="236" customFormat="1" ht="16.5" customHeight="1">
      <c r="A18" s="60">
        <f t="shared" si="4"/>
        <v>15</v>
      </c>
      <c r="B18" s="405">
        <v>45195</v>
      </c>
      <c r="C18" s="255" t="s">
        <v>180</v>
      </c>
      <c r="D18" s="256" t="s">
        <v>181</v>
      </c>
      <c r="E18" s="90">
        <v>4</v>
      </c>
      <c r="F18" s="396">
        <v>0</v>
      </c>
      <c r="G18" s="255">
        <v>1</v>
      </c>
      <c r="H18" s="397">
        <f t="shared" si="2"/>
        <v>1</v>
      </c>
      <c r="I18" s="396"/>
      <c r="J18" s="255"/>
      <c r="K18" s="255"/>
      <c r="L18" s="255"/>
      <c r="M18" s="255"/>
      <c r="N18" s="255"/>
      <c r="O18" s="255"/>
      <c r="P18" s="255"/>
      <c r="Q18" s="255"/>
      <c r="R18" s="255"/>
      <c r="S18" s="255"/>
      <c r="T18" s="397">
        <v>1</v>
      </c>
      <c r="U18" s="272">
        <f t="shared" si="5"/>
        <v>1</v>
      </c>
      <c r="V18" s="270"/>
      <c r="W18" s="273"/>
      <c r="X18" s="361"/>
      <c r="Y18" s="361"/>
      <c r="Z18" s="362"/>
      <c r="AA18" s="362">
        <f t="shared" si="3"/>
        <v>0</v>
      </c>
      <c r="AB18" s="362">
        <f t="shared" si="0"/>
        <v>0</v>
      </c>
      <c r="AC18" s="362">
        <f t="shared" si="1"/>
        <v>0</v>
      </c>
      <c r="AD18" s="273"/>
      <c r="AE18" s="273"/>
      <c r="AF18" s="280"/>
      <c r="AG18" s="280"/>
      <c r="AH18" s="280"/>
      <c r="AI18" s="280"/>
      <c r="AJ18" s="280"/>
      <c r="AK18" s="280"/>
      <c r="AL18" s="280"/>
      <c r="AM18" s="280"/>
      <c r="AN18" s="280"/>
      <c r="DX18" s="282" t="s">
        <v>42</v>
      </c>
      <c r="DY18" s="282" t="s">
        <v>41</v>
      </c>
      <c r="DZ18" s="282" t="s">
        <v>45</v>
      </c>
      <c r="EA18" s="285" t="s">
        <v>42</v>
      </c>
      <c r="EB18" s="285"/>
      <c r="EC18" s="285"/>
    </row>
    <row r="19" spans="1:133" s="236" customFormat="1" ht="16.5" customHeight="1">
      <c r="A19" s="60">
        <f t="shared" si="4"/>
        <v>16</v>
      </c>
      <c r="B19" s="406">
        <v>45204</v>
      </c>
      <c r="C19" s="246" t="s">
        <v>173</v>
      </c>
      <c r="D19" s="262" t="s">
        <v>175</v>
      </c>
      <c r="E19" s="79">
        <v>6</v>
      </c>
      <c r="F19" s="248">
        <v>3</v>
      </c>
      <c r="G19" s="249">
        <v>2</v>
      </c>
      <c r="H19" s="261">
        <f t="shared" si="2"/>
        <v>5</v>
      </c>
      <c r="I19" s="248">
        <v>2</v>
      </c>
      <c r="J19" s="249">
        <v>1</v>
      </c>
      <c r="K19" s="249"/>
      <c r="L19" s="249"/>
      <c r="M19" s="249"/>
      <c r="N19" s="249">
        <v>1</v>
      </c>
      <c r="O19" s="249"/>
      <c r="P19" s="249"/>
      <c r="Q19" s="249"/>
      <c r="R19" s="249"/>
      <c r="S19" s="249">
        <v>1</v>
      </c>
      <c r="T19" s="266"/>
      <c r="U19" s="274">
        <f t="shared" si="5"/>
        <v>5</v>
      </c>
      <c r="V19" s="276"/>
      <c r="W19" s="273"/>
      <c r="X19" s="361"/>
      <c r="Y19" s="361"/>
      <c r="Z19" s="362"/>
      <c r="AA19" s="362">
        <f t="shared" si="3"/>
        <v>0</v>
      </c>
      <c r="AB19" s="362">
        <f t="shared" si="0"/>
        <v>0</v>
      </c>
      <c r="AC19" s="362">
        <f t="shared" si="1"/>
        <v>0</v>
      </c>
      <c r="AD19" s="273"/>
      <c r="AE19" s="273"/>
      <c r="AF19" s="280"/>
      <c r="AG19" s="280"/>
      <c r="AH19" s="280"/>
      <c r="AI19" s="280"/>
      <c r="AJ19" s="280"/>
      <c r="AK19" s="280"/>
      <c r="AL19" s="280"/>
      <c r="AM19" s="280"/>
      <c r="AN19" s="280"/>
      <c r="DX19" s="282" t="s">
        <v>41</v>
      </c>
      <c r="DY19" s="282" t="s">
        <v>42</v>
      </c>
      <c r="DZ19" s="282" t="s">
        <v>42</v>
      </c>
      <c r="EA19" s="285" t="s">
        <v>44</v>
      </c>
      <c r="EB19" s="285"/>
      <c r="EC19" s="285"/>
    </row>
    <row r="20" spans="1:133" s="236" customFormat="1" ht="16.5" customHeight="1">
      <c r="A20" s="60">
        <f t="shared" si="4"/>
        <v>17</v>
      </c>
      <c r="B20" s="407">
        <v>45221</v>
      </c>
      <c r="C20" s="251" t="s">
        <v>177</v>
      </c>
      <c r="D20" s="253" t="s">
        <v>198</v>
      </c>
      <c r="E20" s="83">
        <v>5</v>
      </c>
      <c r="F20" s="84">
        <v>4</v>
      </c>
      <c r="G20" s="102">
        <v>4</v>
      </c>
      <c r="H20" s="103">
        <f t="shared" si="2"/>
        <v>8</v>
      </c>
      <c r="I20" s="84">
        <v>5</v>
      </c>
      <c r="J20" s="102"/>
      <c r="K20" s="102"/>
      <c r="L20" s="102">
        <v>1</v>
      </c>
      <c r="M20" s="102"/>
      <c r="N20" s="102">
        <v>2</v>
      </c>
      <c r="O20" s="102"/>
      <c r="P20" s="102"/>
      <c r="Q20" s="102"/>
      <c r="R20" s="102"/>
      <c r="S20" s="102"/>
      <c r="T20" s="85">
        <v>2</v>
      </c>
      <c r="U20" s="269">
        <f t="shared" si="5"/>
        <v>10</v>
      </c>
      <c r="V20" s="276"/>
      <c r="W20" s="273"/>
      <c r="X20" s="361" t="s">
        <v>31</v>
      </c>
      <c r="Y20" s="361"/>
      <c r="Z20" s="362"/>
      <c r="AA20" s="362">
        <f t="shared" si="3"/>
        <v>0</v>
      </c>
      <c r="AB20" s="362">
        <f t="shared" si="0"/>
        <v>0</v>
      </c>
      <c r="AC20" s="362">
        <f t="shared" si="1"/>
        <v>0</v>
      </c>
      <c r="AD20" s="273"/>
      <c r="AE20" s="273"/>
      <c r="AF20" s="280"/>
      <c r="AG20" s="280"/>
      <c r="AH20" s="280"/>
      <c r="AI20" s="280"/>
      <c r="AJ20" s="280"/>
      <c r="AK20" s="280"/>
      <c r="AL20" s="280"/>
      <c r="AM20" s="280"/>
      <c r="AN20" s="280"/>
      <c r="DX20" s="282" t="s">
        <v>42</v>
      </c>
      <c r="DY20" s="282" t="s">
        <v>42</v>
      </c>
      <c r="DZ20" s="282" t="s">
        <v>42</v>
      </c>
      <c r="EA20" s="285" t="s">
        <v>42</v>
      </c>
      <c r="EB20" s="285"/>
      <c r="EC20" s="285"/>
    </row>
    <row r="21" spans="1:133" s="236" customFormat="1" ht="16.5" customHeight="1">
      <c r="A21" s="60">
        <f t="shared" si="4"/>
        <v>18</v>
      </c>
      <c r="B21" s="405">
        <v>45223</v>
      </c>
      <c r="C21" s="255" t="s">
        <v>200</v>
      </c>
      <c r="D21" s="256" t="s">
        <v>181</v>
      </c>
      <c r="E21" s="90">
        <v>5</v>
      </c>
      <c r="F21" s="257">
        <v>2</v>
      </c>
      <c r="G21" s="258">
        <v>5</v>
      </c>
      <c r="H21" s="259">
        <f t="shared" si="2"/>
        <v>7</v>
      </c>
      <c r="I21" s="257">
        <v>1</v>
      </c>
      <c r="J21" s="258"/>
      <c r="K21" s="258"/>
      <c r="L21" s="258">
        <v>3</v>
      </c>
      <c r="M21" s="258">
        <v>3</v>
      </c>
      <c r="N21" s="258">
        <v>1</v>
      </c>
      <c r="O21" s="258">
        <v>1</v>
      </c>
      <c r="P21" s="258"/>
      <c r="Q21" s="258"/>
      <c r="R21" s="258"/>
      <c r="S21" s="258"/>
      <c r="T21" s="271">
        <v>3</v>
      </c>
      <c r="U21" s="418">
        <f t="shared" si="5"/>
        <v>12</v>
      </c>
      <c r="V21" s="276"/>
      <c r="W21" s="273"/>
      <c r="X21" s="361" t="s">
        <v>36</v>
      </c>
      <c r="Y21" s="361"/>
      <c r="Z21" s="362"/>
      <c r="AA21" s="362">
        <f t="shared" si="3"/>
        <v>0</v>
      </c>
      <c r="AB21" s="362">
        <f t="shared" si="0"/>
        <v>0</v>
      </c>
      <c r="AC21" s="362">
        <f t="shared" si="1"/>
        <v>0</v>
      </c>
      <c r="AD21" s="273"/>
      <c r="AE21" s="273"/>
      <c r="AF21" s="280"/>
      <c r="AG21" s="280"/>
      <c r="AH21" s="280"/>
      <c r="AI21" s="280"/>
      <c r="AJ21" s="280"/>
      <c r="AK21" s="280"/>
      <c r="AL21" s="280"/>
      <c r="AM21" s="280"/>
      <c r="AN21" s="280"/>
    </row>
    <row r="22" spans="1:133" s="236" customFormat="1" ht="18">
      <c r="A22" s="60">
        <f t="shared" si="4"/>
        <v>19</v>
      </c>
      <c r="B22" s="408">
        <v>45232</v>
      </c>
      <c r="C22" s="377" t="s">
        <v>173</v>
      </c>
      <c r="D22" s="264" t="s">
        <v>174</v>
      </c>
      <c r="E22" s="79">
        <v>5</v>
      </c>
      <c r="F22" s="248">
        <v>0</v>
      </c>
      <c r="G22" s="249">
        <v>5</v>
      </c>
      <c r="H22" s="261">
        <f t="shared" si="2"/>
        <v>5</v>
      </c>
      <c r="I22" s="248">
        <v>2</v>
      </c>
      <c r="J22" s="249"/>
      <c r="K22" s="249"/>
      <c r="L22" s="249">
        <v>4</v>
      </c>
      <c r="M22" s="249">
        <v>1</v>
      </c>
      <c r="N22" s="249"/>
      <c r="O22" s="249"/>
      <c r="P22" s="249">
        <v>1</v>
      </c>
      <c r="Q22" s="249"/>
      <c r="R22" s="249"/>
      <c r="S22" s="249"/>
      <c r="T22" s="266"/>
      <c r="U22" s="267">
        <f t="shared" si="5"/>
        <v>8</v>
      </c>
      <c r="V22" s="276"/>
      <c r="W22" s="273"/>
      <c r="X22" s="361" t="s">
        <v>31</v>
      </c>
      <c r="Y22" s="361"/>
      <c r="Z22" s="362"/>
      <c r="AA22" s="362">
        <f t="shared" si="3"/>
        <v>0</v>
      </c>
      <c r="AB22" s="362">
        <f t="shared" si="0"/>
        <v>0</v>
      </c>
      <c r="AC22" s="362">
        <f t="shared" si="1"/>
        <v>0</v>
      </c>
      <c r="AD22" s="273"/>
      <c r="AE22" s="273"/>
      <c r="AF22" s="280"/>
      <c r="AG22" s="280"/>
      <c r="AH22" s="280"/>
      <c r="AI22" s="280"/>
      <c r="AJ22" s="280"/>
      <c r="AK22" s="280"/>
      <c r="AL22" s="280"/>
      <c r="AM22" s="280"/>
      <c r="AN22" s="280"/>
    </row>
    <row r="23" spans="1:133" s="236" customFormat="1" ht="18">
      <c r="A23" s="60">
        <f t="shared" si="4"/>
        <v>20</v>
      </c>
      <c r="B23" s="403">
        <v>45258</v>
      </c>
      <c r="C23" s="255" t="s">
        <v>180</v>
      </c>
      <c r="D23" s="256" t="s">
        <v>181</v>
      </c>
      <c r="E23" s="90">
        <v>4</v>
      </c>
      <c r="F23" s="257">
        <v>3</v>
      </c>
      <c r="G23" s="258">
        <v>3</v>
      </c>
      <c r="H23" s="259">
        <f t="shared" si="2"/>
        <v>6</v>
      </c>
      <c r="I23" s="257">
        <v>1</v>
      </c>
      <c r="J23" s="258"/>
      <c r="K23" s="258"/>
      <c r="L23" s="258">
        <v>1</v>
      </c>
      <c r="M23" s="258">
        <v>2</v>
      </c>
      <c r="N23" s="258">
        <v>1</v>
      </c>
      <c r="O23" s="258"/>
      <c r="P23" s="258">
        <v>1</v>
      </c>
      <c r="Q23" s="258"/>
      <c r="R23" s="258"/>
      <c r="S23" s="258"/>
      <c r="T23" s="259"/>
      <c r="U23" s="272">
        <f t="shared" si="5"/>
        <v>6</v>
      </c>
      <c r="V23" s="277"/>
      <c r="W23" s="273"/>
      <c r="X23" s="361" t="s">
        <v>33</v>
      </c>
      <c r="Y23" s="361"/>
      <c r="Z23" s="362"/>
      <c r="AA23" s="362">
        <f t="shared" si="3"/>
        <v>0</v>
      </c>
      <c r="AB23" s="362">
        <f t="shared" si="0"/>
        <v>0</v>
      </c>
      <c r="AC23" s="362">
        <f t="shared" si="1"/>
        <v>0</v>
      </c>
      <c r="AD23" s="273"/>
      <c r="AE23" s="273"/>
      <c r="AF23" s="280"/>
      <c r="AG23" s="280"/>
      <c r="AH23" s="280"/>
      <c r="AI23" s="280"/>
      <c r="AJ23" s="280"/>
      <c r="AK23" s="280"/>
      <c r="AL23" s="280"/>
      <c r="AM23" s="280"/>
      <c r="AN23" s="280"/>
    </row>
    <row r="24" spans="1:133" s="236" customFormat="1" ht="18">
      <c r="A24" s="60">
        <f t="shared" si="4"/>
        <v>21</v>
      </c>
      <c r="B24" s="401">
        <v>45263</v>
      </c>
      <c r="C24" s="394" t="s">
        <v>180</v>
      </c>
      <c r="D24" s="262" t="s">
        <v>176</v>
      </c>
      <c r="E24" s="79">
        <v>4</v>
      </c>
      <c r="F24" s="248">
        <v>0</v>
      </c>
      <c r="G24" s="249">
        <v>4</v>
      </c>
      <c r="H24" s="261">
        <f t="shared" si="2"/>
        <v>4</v>
      </c>
      <c r="I24" s="248">
        <v>1</v>
      </c>
      <c r="J24" s="249"/>
      <c r="K24" s="249"/>
      <c r="L24" s="249"/>
      <c r="M24" s="249"/>
      <c r="N24" s="249"/>
      <c r="O24" s="249"/>
      <c r="P24" s="249">
        <v>3</v>
      </c>
      <c r="Q24" s="249"/>
      <c r="R24" s="249"/>
      <c r="S24" s="249">
        <v>1</v>
      </c>
      <c r="T24" s="266">
        <v>1</v>
      </c>
      <c r="U24" s="274">
        <f t="shared" si="5"/>
        <v>6</v>
      </c>
      <c r="V24" s="278"/>
      <c r="W24" s="273"/>
      <c r="X24" s="361" t="s">
        <v>36</v>
      </c>
      <c r="Y24" s="361"/>
      <c r="Z24" s="362"/>
      <c r="AA24" s="362">
        <f t="shared" si="3"/>
        <v>0</v>
      </c>
      <c r="AB24" s="362">
        <f t="shared" si="0"/>
        <v>0</v>
      </c>
      <c r="AC24" s="362">
        <f t="shared" si="1"/>
        <v>0</v>
      </c>
      <c r="AD24" s="273"/>
      <c r="AE24" s="273"/>
      <c r="AF24" s="280"/>
      <c r="AG24" s="280"/>
      <c r="AH24" s="280"/>
      <c r="AI24" s="280"/>
      <c r="AJ24" s="280"/>
      <c r="AK24" s="280"/>
      <c r="AL24" s="280"/>
      <c r="AM24" s="280"/>
      <c r="AN24" s="280"/>
    </row>
    <row r="25" spans="1:133" s="236" customFormat="1" ht="18">
      <c r="A25" s="60">
        <f t="shared" si="4"/>
        <v>22</v>
      </c>
      <c r="B25" s="403">
        <v>45652</v>
      </c>
      <c r="C25" s="255" t="s">
        <v>180</v>
      </c>
      <c r="D25" s="256" t="s">
        <v>36</v>
      </c>
      <c r="E25" s="90">
        <v>5</v>
      </c>
      <c r="F25" s="257">
        <v>0</v>
      </c>
      <c r="G25" s="258">
        <v>8</v>
      </c>
      <c r="H25" s="259">
        <f t="shared" si="2"/>
        <v>8</v>
      </c>
      <c r="I25" s="257">
        <v>1</v>
      </c>
      <c r="J25" s="258"/>
      <c r="K25" s="258"/>
      <c r="L25" s="258">
        <v>2</v>
      </c>
      <c r="M25" s="258">
        <v>2</v>
      </c>
      <c r="N25" s="258">
        <v>1</v>
      </c>
      <c r="O25" s="258">
        <v>1</v>
      </c>
      <c r="P25" s="258">
        <v>1</v>
      </c>
      <c r="Q25" s="258"/>
      <c r="R25" s="258">
        <v>1</v>
      </c>
      <c r="S25" s="258"/>
      <c r="T25" s="259">
        <v>1</v>
      </c>
      <c r="U25" s="418">
        <f t="shared" si="5"/>
        <v>10</v>
      </c>
      <c r="V25" s="278"/>
      <c r="W25" s="273"/>
      <c r="X25" s="361" t="s">
        <v>31</v>
      </c>
      <c r="Y25" s="361"/>
      <c r="Z25" s="362"/>
      <c r="AA25" s="362">
        <f t="shared" si="3"/>
        <v>0</v>
      </c>
      <c r="AB25" s="362">
        <f t="shared" si="0"/>
        <v>0</v>
      </c>
      <c r="AC25" s="362">
        <f t="shared" si="1"/>
        <v>0</v>
      </c>
      <c r="AD25" s="273"/>
      <c r="AE25" s="273"/>
      <c r="AF25" s="280"/>
      <c r="AG25" s="280"/>
      <c r="AH25" s="280"/>
      <c r="AI25" s="280"/>
      <c r="AJ25" s="280"/>
      <c r="AK25" s="280"/>
      <c r="AL25" s="280"/>
      <c r="AM25" s="280"/>
      <c r="AN25" s="280"/>
    </row>
    <row r="26" spans="1:133" s="236" customFormat="1" ht="18">
      <c r="A26" s="60">
        <f t="shared" si="4"/>
        <v>23</v>
      </c>
      <c r="B26" s="401">
        <v>45298</v>
      </c>
      <c r="C26" s="377" t="s">
        <v>180</v>
      </c>
      <c r="D26" s="262" t="s">
        <v>206</v>
      </c>
      <c r="E26" s="79">
        <v>5</v>
      </c>
      <c r="F26" s="248">
        <v>0</v>
      </c>
      <c r="G26" s="249">
        <v>3</v>
      </c>
      <c r="H26" s="261">
        <f t="shared" si="2"/>
        <v>3</v>
      </c>
      <c r="I26" s="248">
        <v>3</v>
      </c>
      <c r="J26" s="249"/>
      <c r="K26" s="249"/>
      <c r="L26" s="249"/>
      <c r="M26" s="249"/>
      <c r="N26" s="249">
        <v>2</v>
      </c>
      <c r="O26" s="249"/>
      <c r="P26" s="249"/>
      <c r="Q26" s="249"/>
      <c r="R26" s="249"/>
      <c r="S26" s="249"/>
      <c r="T26" s="266">
        <v>1</v>
      </c>
      <c r="U26" s="267">
        <f t="shared" si="5"/>
        <v>6</v>
      </c>
      <c r="V26" s="278"/>
      <c r="W26" s="273"/>
      <c r="X26" s="361" t="s">
        <v>33</v>
      </c>
      <c r="Y26" s="361"/>
      <c r="Z26" s="362"/>
      <c r="AA26" s="362">
        <f t="shared" si="3"/>
        <v>0</v>
      </c>
      <c r="AB26" s="362">
        <f t="shared" si="0"/>
        <v>0</v>
      </c>
      <c r="AC26" s="362">
        <f t="shared" si="1"/>
        <v>0</v>
      </c>
      <c r="AD26" s="273"/>
      <c r="AE26" s="273"/>
      <c r="AF26" s="280"/>
      <c r="AG26" s="280"/>
      <c r="AH26" s="280"/>
      <c r="AI26" s="280"/>
      <c r="AJ26" s="280"/>
      <c r="AK26" s="280"/>
      <c r="AL26" s="280"/>
      <c r="AM26" s="280"/>
      <c r="AN26" s="280"/>
    </row>
    <row r="27" spans="1:133" s="236" customFormat="1" ht="18">
      <c r="A27" s="60">
        <f t="shared" si="4"/>
        <v>24</v>
      </c>
      <c r="B27" s="403">
        <v>45302</v>
      </c>
      <c r="C27" s="255" t="s">
        <v>173</v>
      </c>
      <c r="D27" s="264" t="s">
        <v>174</v>
      </c>
      <c r="E27" s="314">
        <v>5</v>
      </c>
      <c r="F27" s="257">
        <v>2</v>
      </c>
      <c r="G27" s="258">
        <v>3</v>
      </c>
      <c r="H27" s="259">
        <f t="shared" si="2"/>
        <v>5</v>
      </c>
      <c r="I27" s="257"/>
      <c r="J27" s="258">
        <v>1</v>
      </c>
      <c r="K27" s="258"/>
      <c r="L27" s="258">
        <v>2</v>
      </c>
      <c r="M27" s="258"/>
      <c r="N27" s="258">
        <v>1</v>
      </c>
      <c r="O27" s="258">
        <v>4</v>
      </c>
      <c r="P27" s="258"/>
      <c r="Q27" s="258">
        <v>1</v>
      </c>
      <c r="R27" s="258"/>
      <c r="S27" s="258">
        <v>3</v>
      </c>
      <c r="T27" s="271">
        <v>1</v>
      </c>
      <c r="U27" s="272">
        <f t="shared" si="5"/>
        <v>13</v>
      </c>
      <c r="V27" s="278"/>
      <c r="W27" s="273"/>
      <c r="X27" s="361" t="s">
        <v>36</v>
      </c>
      <c r="Y27" s="361"/>
      <c r="Z27" s="362"/>
      <c r="AA27" s="362">
        <f t="shared" si="3"/>
        <v>0</v>
      </c>
      <c r="AB27" s="362">
        <f t="shared" si="0"/>
        <v>0</v>
      </c>
      <c r="AC27" s="362">
        <f t="shared" si="1"/>
        <v>0</v>
      </c>
      <c r="AD27" s="273"/>
      <c r="AE27" s="273"/>
      <c r="AF27" s="280"/>
      <c r="AG27" s="280"/>
      <c r="AH27" s="280"/>
      <c r="AI27" s="280"/>
      <c r="AJ27" s="280"/>
      <c r="AK27" s="280"/>
      <c r="AL27" s="280"/>
      <c r="AM27" s="280"/>
      <c r="AN27" s="280"/>
    </row>
    <row r="28" spans="1:133" s="236" customFormat="1" ht="18">
      <c r="A28" s="60">
        <f t="shared" si="4"/>
        <v>25</v>
      </c>
      <c r="B28" s="409">
        <v>45323</v>
      </c>
      <c r="C28" s="377" t="s">
        <v>173</v>
      </c>
      <c r="D28" s="264" t="s">
        <v>174</v>
      </c>
      <c r="E28" s="316">
        <v>5</v>
      </c>
      <c r="F28" s="248">
        <v>2</v>
      </c>
      <c r="G28" s="249">
        <v>5</v>
      </c>
      <c r="H28" s="261">
        <f t="shared" si="2"/>
        <v>7</v>
      </c>
      <c r="I28" s="248"/>
      <c r="J28" s="249"/>
      <c r="K28" s="249"/>
      <c r="L28" s="249">
        <v>1</v>
      </c>
      <c r="M28" s="249">
        <v>5</v>
      </c>
      <c r="N28" s="249"/>
      <c r="O28" s="249"/>
      <c r="P28" s="249"/>
      <c r="Q28" s="249">
        <v>1</v>
      </c>
      <c r="R28" s="249"/>
      <c r="S28" s="249">
        <v>1</v>
      </c>
      <c r="T28" s="266">
        <v>1</v>
      </c>
      <c r="U28" s="274">
        <f t="shared" si="5"/>
        <v>9</v>
      </c>
      <c r="V28" s="278"/>
      <c r="W28" s="273"/>
      <c r="X28" s="361" t="s">
        <v>33</v>
      </c>
      <c r="Y28" s="361"/>
      <c r="Z28" s="362"/>
      <c r="AA28" s="362">
        <f t="shared" si="3"/>
        <v>0</v>
      </c>
      <c r="AB28" s="362">
        <f t="shared" si="0"/>
        <v>0</v>
      </c>
      <c r="AC28" s="362">
        <f t="shared" si="1"/>
        <v>0</v>
      </c>
      <c r="AD28" s="273"/>
      <c r="AE28" s="273"/>
      <c r="AF28" s="280"/>
      <c r="AG28" s="280"/>
      <c r="AH28" s="280"/>
      <c r="AI28" s="280"/>
      <c r="AJ28" s="280"/>
      <c r="AK28" s="280"/>
      <c r="AL28" s="280"/>
      <c r="AM28" s="280"/>
      <c r="AN28" s="280"/>
    </row>
    <row r="29" spans="1:133" s="236" customFormat="1" ht="18">
      <c r="A29" s="60">
        <f t="shared" si="4"/>
        <v>26</v>
      </c>
      <c r="B29" s="409">
        <v>45326</v>
      </c>
      <c r="C29" s="251" t="s">
        <v>180</v>
      </c>
      <c r="D29" s="253" t="s">
        <v>176</v>
      </c>
      <c r="E29" s="83">
        <v>3</v>
      </c>
      <c r="F29" s="248">
        <v>0</v>
      </c>
      <c r="G29" s="249">
        <v>3</v>
      </c>
      <c r="H29" s="261">
        <f t="shared" ref="H29:H33" si="6">F29+G29</f>
        <v>3</v>
      </c>
      <c r="I29" s="248"/>
      <c r="J29" s="249">
        <v>2</v>
      </c>
      <c r="K29" s="249"/>
      <c r="L29" s="249"/>
      <c r="M29" s="249">
        <v>2</v>
      </c>
      <c r="N29" s="249"/>
      <c r="O29" s="249"/>
      <c r="P29" s="249"/>
      <c r="Q29" s="249"/>
      <c r="R29" s="249"/>
      <c r="S29" s="249"/>
      <c r="T29" s="266">
        <v>1</v>
      </c>
      <c r="U29" s="269">
        <f t="shared" ref="U29:U33" si="7">SUM(I29:T29)</f>
        <v>5</v>
      </c>
      <c r="V29" s="279"/>
      <c r="W29" s="273"/>
      <c r="X29" s="361" t="s">
        <v>31</v>
      </c>
      <c r="Y29" s="361"/>
      <c r="Z29" s="362"/>
      <c r="AA29" s="362">
        <f t="shared" si="3"/>
        <v>0</v>
      </c>
      <c r="AB29" s="362">
        <f t="shared" si="0"/>
        <v>0</v>
      </c>
      <c r="AC29" s="362">
        <f t="shared" si="1"/>
        <v>0</v>
      </c>
      <c r="AD29" s="273"/>
      <c r="AE29" s="273"/>
      <c r="AF29" s="280"/>
      <c r="AG29" s="280"/>
      <c r="AH29" s="280"/>
      <c r="AI29" s="280"/>
      <c r="AJ29" s="280"/>
      <c r="AK29" s="280"/>
      <c r="AL29" s="280"/>
      <c r="AM29" s="280"/>
      <c r="AN29" s="280"/>
    </row>
    <row r="30" spans="1:133" s="236" customFormat="1" ht="18">
      <c r="A30" s="60">
        <f t="shared" si="4"/>
        <v>27</v>
      </c>
      <c r="B30" s="410">
        <v>45349</v>
      </c>
      <c r="C30" s="255" t="s">
        <v>180</v>
      </c>
      <c r="D30" s="263" t="s">
        <v>207</v>
      </c>
      <c r="E30" s="90">
        <v>4</v>
      </c>
      <c r="F30" s="257">
        <v>1</v>
      </c>
      <c r="G30" s="258">
        <v>6</v>
      </c>
      <c r="H30" s="259">
        <f t="shared" si="6"/>
        <v>7</v>
      </c>
      <c r="I30" s="257">
        <v>2</v>
      </c>
      <c r="J30" s="258"/>
      <c r="K30" s="258"/>
      <c r="L30" s="258">
        <v>3</v>
      </c>
      <c r="M30" s="258">
        <v>4</v>
      </c>
      <c r="N30" s="258"/>
      <c r="O30" s="258">
        <v>1</v>
      </c>
      <c r="P30" s="258"/>
      <c r="Q30" s="258"/>
      <c r="R30" s="258"/>
      <c r="S30" s="258"/>
      <c r="T30" s="259">
        <v>1</v>
      </c>
      <c r="U30" s="272">
        <f t="shared" si="7"/>
        <v>11</v>
      </c>
      <c r="V30" s="279"/>
      <c r="W30" s="273"/>
      <c r="X30" s="361" t="s">
        <v>36</v>
      </c>
      <c r="Y30" s="361"/>
      <c r="Z30" s="362"/>
      <c r="AA30" s="362">
        <f t="shared" si="3"/>
        <v>0</v>
      </c>
      <c r="AB30" s="362">
        <f t="shared" si="0"/>
        <v>0</v>
      </c>
      <c r="AC30" s="362">
        <f t="shared" si="1"/>
        <v>0</v>
      </c>
      <c r="AD30" s="273"/>
      <c r="AE30" s="273"/>
      <c r="AF30" s="280"/>
      <c r="AG30" s="280"/>
      <c r="AH30" s="280"/>
      <c r="AI30" s="280"/>
      <c r="AJ30" s="280"/>
      <c r="AK30" s="280"/>
      <c r="AL30" s="280"/>
      <c r="AM30" s="280"/>
      <c r="AN30" s="280"/>
    </row>
    <row r="31" spans="1:133" s="236" customFormat="1" ht="18">
      <c r="A31" s="60">
        <f t="shared" si="4"/>
        <v>28</v>
      </c>
      <c r="B31" s="409">
        <v>45354</v>
      </c>
      <c r="C31" s="393" t="s">
        <v>180</v>
      </c>
      <c r="D31" s="262" t="s">
        <v>176</v>
      </c>
      <c r="E31" s="79">
        <v>5</v>
      </c>
      <c r="F31" s="248">
        <v>1</v>
      </c>
      <c r="G31" s="249">
        <v>3</v>
      </c>
      <c r="H31" s="261">
        <f t="shared" si="6"/>
        <v>4</v>
      </c>
      <c r="I31" s="248">
        <v>1</v>
      </c>
      <c r="J31" s="249"/>
      <c r="K31" s="249"/>
      <c r="L31" s="249">
        <v>1</v>
      </c>
      <c r="M31" s="249">
        <v>1</v>
      </c>
      <c r="N31" s="249">
        <v>1</v>
      </c>
      <c r="O31" s="249"/>
      <c r="P31" s="249"/>
      <c r="Q31" s="249"/>
      <c r="R31" s="249"/>
      <c r="S31" s="249">
        <v>1</v>
      </c>
      <c r="T31" s="266">
        <v>1</v>
      </c>
      <c r="U31" s="267">
        <f t="shared" si="7"/>
        <v>6</v>
      </c>
      <c r="V31" s="279"/>
      <c r="W31" s="273"/>
      <c r="X31" s="361" t="s">
        <v>33</v>
      </c>
      <c r="Y31" s="361"/>
      <c r="Z31" s="362"/>
      <c r="AA31" s="362">
        <f t="shared" si="3"/>
        <v>0</v>
      </c>
      <c r="AB31" s="362">
        <f t="shared" si="0"/>
        <v>0</v>
      </c>
      <c r="AC31" s="362">
        <f t="shared" si="1"/>
        <v>0</v>
      </c>
      <c r="AD31" s="273"/>
      <c r="AE31" s="273"/>
      <c r="AF31" s="280"/>
      <c r="AG31" s="280"/>
      <c r="AH31" s="280"/>
      <c r="AI31" s="280"/>
      <c r="AJ31" s="280"/>
      <c r="AK31" s="280"/>
      <c r="AL31" s="280"/>
      <c r="AM31" s="280"/>
      <c r="AN31" s="280"/>
    </row>
    <row r="32" spans="1:133" s="236" customFormat="1" ht="18">
      <c r="A32" s="60">
        <f t="shared" si="4"/>
        <v>29</v>
      </c>
      <c r="B32" s="411">
        <v>45358</v>
      </c>
      <c r="C32" s="251" t="s">
        <v>173</v>
      </c>
      <c r="D32" s="253" t="s">
        <v>212</v>
      </c>
      <c r="E32" s="83">
        <v>4</v>
      </c>
      <c r="F32" s="84">
        <v>0</v>
      </c>
      <c r="G32" s="102">
        <v>5</v>
      </c>
      <c r="H32" s="103">
        <f t="shared" si="6"/>
        <v>5</v>
      </c>
      <c r="I32" s="84">
        <v>2</v>
      </c>
      <c r="J32" s="102"/>
      <c r="K32" s="102"/>
      <c r="L32" s="102">
        <v>3</v>
      </c>
      <c r="M32" s="102"/>
      <c r="N32" s="102"/>
      <c r="O32" s="102"/>
      <c r="P32" s="102"/>
      <c r="Q32" s="102">
        <v>1</v>
      </c>
      <c r="R32" s="102">
        <v>1</v>
      </c>
      <c r="S32" s="102"/>
      <c r="T32" s="85"/>
      <c r="U32" s="269">
        <f t="shared" si="7"/>
        <v>7</v>
      </c>
      <c r="V32" s="279"/>
      <c r="W32" s="273"/>
      <c r="X32" s="361" t="s">
        <v>31</v>
      </c>
      <c r="Y32" s="361"/>
      <c r="Z32" s="362"/>
      <c r="AA32" s="362">
        <f t="shared" si="3"/>
        <v>0</v>
      </c>
      <c r="AB32" s="362">
        <f t="shared" si="0"/>
        <v>0</v>
      </c>
      <c r="AC32" s="362">
        <f t="shared" si="1"/>
        <v>0</v>
      </c>
      <c r="AD32" s="273"/>
      <c r="AE32" s="273"/>
      <c r="AF32" s="280"/>
      <c r="AG32" s="280"/>
      <c r="AH32" s="280"/>
      <c r="AI32" s="280"/>
      <c r="AJ32" s="280"/>
      <c r="AK32" s="280"/>
      <c r="AL32" s="280"/>
      <c r="AM32" s="280"/>
      <c r="AN32" s="280"/>
    </row>
    <row r="33" spans="1:42" s="236" customFormat="1" ht="18.600000000000001" thickBot="1">
      <c r="A33" s="60">
        <f t="shared" si="4"/>
        <v>30</v>
      </c>
      <c r="B33" s="419">
        <v>45377</v>
      </c>
      <c r="C33" s="366" t="s">
        <v>180</v>
      </c>
      <c r="D33" s="367" t="s">
        <v>213</v>
      </c>
      <c r="E33" s="90">
        <v>4</v>
      </c>
      <c r="F33" s="396">
        <v>0</v>
      </c>
      <c r="G33" s="255">
        <v>5</v>
      </c>
      <c r="H33" s="397">
        <f t="shared" si="6"/>
        <v>5</v>
      </c>
      <c r="I33" s="396">
        <v>1</v>
      </c>
      <c r="J33" s="255"/>
      <c r="K33" s="255"/>
      <c r="L33" s="255">
        <v>2</v>
      </c>
      <c r="M33" s="255">
        <v>2</v>
      </c>
      <c r="N33" s="255">
        <v>1</v>
      </c>
      <c r="O33" s="255"/>
      <c r="P33" s="255"/>
      <c r="Q33" s="255"/>
      <c r="R33" s="255"/>
      <c r="S33" s="255"/>
      <c r="T33" s="256">
        <v>1</v>
      </c>
      <c r="U33" s="269">
        <f t="shared" si="7"/>
        <v>7</v>
      </c>
      <c r="V33" s="279"/>
      <c r="W33" s="273"/>
      <c r="X33" s="361" t="s">
        <v>36</v>
      </c>
      <c r="Y33" s="361"/>
      <c r="Z33" s="362"/>
      <c r="AA33" s="362">
        <f t="shared" si="3"/>
        <v>0</v>
      </c>
      <c r="AB33" s="362">
        <f t="shared" si="0"/>
        <v>0</v>
      </c>
      <c r="AC33" s="362">
        <f t="shared" si="1"/>
        <v>0</v>
      </c>
      <c r="AD33" s="273"/>
      <c r="AE33" s="273"/>
      <c r="AF33" s="280"/>
      <c r="AG33" s="280"/>
      <c r="AH33" s="280"/>
      <c r="AI33" s="280"/>
      <c r="AJ33" s="280"/>
      <c r="AK33" s="280"/>
      <c r="AL33" s="280"/>
      <c r="AM33" s="280"/>
      <c r="AN33" s="280"/>
    </row>
    <row r="34" spans="1:42" s="236" customFormat="1" ht="18.75" customHeight="1">
      <c r="A34" s="60"/>
      <c r="B34" s="288"/>
      <c r="C34" s="315"/>
      <c r="D34" s="443"/>
      <c r="E34" s="443"/>
      <c r="F34" s="443"/>
      <c r="G34" s="443"/>
      <c r="H34" s="443"/>
      <c r="I34" s="443"/>
      <c r="J34" s="443"/>
      <c r="K34" s="443"/>
      <c r="L34" s="443"/>
      <c r="M34" s="443"/>
      <c r="N34" s="443"/>
      <c r="O34" s="443"/>
      <c r="P34" s="443"/>
      <c r="Q34" s="443"/>
      <c r="R34" s="443"/>
      <c r="S34" s="443"/>
      <c r="T34" s="443"/>
      <c r="U34" s="444"/>
      <c r="V34" s="268"/>
      <c r="W34" s="273"/>
      <c r="X34" s="363"/>
      <c r="Y34" s="361"/>
      <c r="Z34" s="364"/>
      <c r="AA34" s="365">
        <f>SUM(AA4:AA33)</f>
        <v>0</v>
      </c>
      <c r="AB34" s="365">
        <f>SUM(AB4:AB33)</f>
        <v>0</v>
      </c>
      <c r="AC34" s="365">
        <f>SUM(AC4:AC33)</f>
        <v>0</v>
      </c>
      <c r="AD34" s="227"/>
      <c r="AE34" s="227"/>
      <c r="AF34" s="239"/>
      <c r="AG34" s="239"/>
      <c r="AH34" s="239"/>
      <c r="AI34" s="239"/>
      <c r="AJ34" s="239"/>
      <c r="AK34" s="239"/>
      <c r="AL34" s="239"/>
      <c r="AM34" s="239"/>
      <c r="AN34" s="239"/>
      <c r="AO34" s="240"/>
      <c r="AP34" s="240"/>
    </row>
    <row r="35" spans="1:42" s="236" customFormat="1" ht="18.600000000000001" thickBot="1">
      <c r="A35" s="60"/>
      <c r="B35" s="289"/>
      <c r="C35" s="290" t="str">
        <f>IFERROR(VLOOKUP(D35,X$4:Z$6,2)," ")</f>
        <v xml:space="preserve"> </v>
      </c>
      <c r="D35" s="63"/>
      <c r="E35" s="59"/>
      <c r="F35" s="59"/>
      <c r="G35" s="59"/>
      <c r="H35" s="59"/>
      <c r="I35" s="59"/>
      <c r="J35" s="59"/>
      <c r="K35" s="59"/>
      <c r="L35" s="59"/>
      <c r="M35" s="59"/>
      <c r="N35" s="59"/>
      <c r="O35" s="59"/>
      <c r="P35" s="59"/>
      <c r="Q35" s="59"/>
      <c r="R35" s="59"/>
      <c r="S35" s="59"/>
      <c r="T35" s="59"/>
      <c r="U35" s="306"/>
      <c r="V35" s="307"/>
      <c r="W35" s="273"/>
      <c r="X35" s="260"/>
      <c r="Y35" s="109"/>
      <c r="Z35" s="116"/>
      <c r="AA35" s="116"/>
      <c r="AB35" s="116"/>
      <c r="AC35" s="116"/>
      <c r="AD35" s="116"/>
      <c r="AE35" s="116"/>
      <c r="AF35" s="280"/>
      <c r="AG35" s="280"/>
      <c r="AH35" s="280"/>
      <c r="AI35" s="280"/>
      <c r="AJ35" s="280"/>
      <c r="AK35" s="280"/>
      <c r="AL35" s="280"/>
      <c r="AM35" s="280"/>
      <c r="AN35" s="280"/>
    </row>
    <row r="36" spans="1:42" s="236" customFormat="1" ht="18">
      <c r="A36" s="60"/>
      <c r="B36" s="433" t="str">
        <f>"開催回数："&amp;(COUNTA(E4:E35)-AA34-AB34-AC34)&amp;"回"</f>
        <v>開催回数：30回</v>
      </c>
      <c r="C36" s="434"/>
      <c r="D36" s="434"/>
      <c r="E36" s="291">
        <f t="shared" ref="E36:U36" si="8">SUM(E4:E33)</f>
        <v>137</v>
      </c>
      <c r="F36" s="120">
        <f t="shared" si="8"/>
        <v>30</v>
      </c>
      <c r="G36" s="165">
        <f t="shared" si="8"/>
        <v>109</v>
      </c>
      <c r="H36" s="121">
        <f t="shared" si="8"/>
        <v>139</v>
      </c>
      <c r="I36" s="120">
        <f t="shared" si="8"/>
        <v>29</v>
      </c>
      <c r="J36" s="120">
        <f t="shared" si="8"/>
        <v>7</v>
      </c>
      <c r="K36" s="120">
        <f t="shared" si="8"/>
        <v>3</v>
      </c>
      <c r="L36" s="120">
        <f t="shared" si="8"/>
        <v>34</v>
      </c>
      <c r="M36" s="120">
        <f t="shared" si="8"/>
        <v>35</v>
      </c>
      <c r="N36" s="120">
        <f t="shared" si="8"/>
        <v>23</v>
      </c>
      <c r="O36" s="120">
        <f t="shared" si="8"/>
        <v>15</v>
      </c>
      <c r="P36" s="120">
        <f t="shared" si="8"/>
        <v>10</v>
      </c>
      <c r="Q36" s="120">
        <f t="shared" si="8"/>
        <v>4</v>
      </c>
      <c r="R36" s="120">
        <f t="shared" si="8"/>
        <v>6</v>
      </c>
      <c r="S36" s="120">
        <f t="shared" si="8"/>
        <v>10</v>
      </c>
      <c r="T36" s="120">
        <f t="shared" si="8"/>
        <v>27</v>
      </c>
      <c r="U36" s="291">
        <f t="shared" si="8"/>
        <v>203</v>
      </c>
      <c r="V36" s="270"/>
      <c r="W36" s="273"/>
      <c r="X36" s="260"/>
      <c r="Y36" s="109"/>
      <c r="Z36" s="116"/>
      <c r="AA36" s="116"/>
      <c r="AB36" s="116"/>
      <c r="AC36" s="116"/>
      <c r="AD36" s="116"/>
      <c r="AE36" s="116"/>
      <c r="AF36" s="280"/>
      <c r="AG36" s="280"/>
      <c r="AH36" s="280"/>
      <c r="AI36" s="280"/>
      <c r="AJ36" s="280"/>
      <c r="AK36" s="280"/>
      <c r="AL36" s="280"/>
      <c r="AM36" s="280"/>
      <c r="AN36" s="280"/>
    </row>
    <row r="37" spans="1:42" ht="24.75" customHeight="1">
      <c r="A37" s="60"/>
      <c r="B37" s="292"/>
      <c r="C37" s="63"/>
      <c r="D37" s="63"/>
      <c r="E37" s="60"/>
      <c r="F37" s="293">
        <f>IFERROR(F36/$H$36," ")</f>
        <v>0.21582733812949639</v>
      </c>
      <c r="G37" s="294">
        <f>IFERROR(G36/$H$36," ")</f>
        <v>0.78417266187050361</v>
      </c>
      <c r="H37" s="60"/>
      <c r="I37" s="303">
        <f t="shared" ref="I37:T37" si="9">IFERROR(I36/$U$36," ")</f>
        <v>0.14285714285714285</v>
      </c>
      <c r="J37" s="304">
        <f t="shared" si="9"/>
        <v>3.4482758620689655E-2</v>
      </c>
      <c r="K37" s="304">
        <f t="shared" si="9"/>
        <v>1.4778325123152709E-2</v>
      </c>
      <c r="L37" s="304">
        <f t="shared" si="9"/>
        <v>0.16748768472906403</v>
      </c>
      <c r="M37" s="304">
        <f t="shared" si="9"/>
        <v>0.17241379310344829</v>
      </c>
      <c r="N37" s="304">
        <f t="shared" si="9"/>
        <v>0.11330049261083744</v>
      </c>
      <c r="O37" s="304">
        <f t="shared" si="9"/>
        <v>7.3891625615763554E-2</v>
      </c>
      <c r="P37" s="304">
        <f t="shared" si="9"/>
        <v>4.9261083743842367E-2</v>
      </c>
      <c r="Q37" s="304">
        <f t="shared" si="9"/>
        <v>1.9704433497536946E-2</v>
      </c>
      <c r="R37" s="304">
        <f t="shared" si="9"/>
        <v>2.9556650246305417E-2</v>
      </c>
      <c r="S37" s="304">
        <f t="shared" si="9"/>
        <v>4.9261083743842367E-2</v>
      </c>
      <c r="T37" s="308">
        <f t="shared" si="9"/>
        <v>0.13300492610837439</v>
      </c>
      <c r="U37" s="370"/>
      <c r="V37" s="309"/>
    </row>
    <row r="38" spans="1:42" ht="16.2" customHeight="1">
      <c r="A38" s="60"/>
      <c r="B38" s="292"/>
      <c r="C38" s="63"/>
      <c r="D38" s="63"/>
      <c r="E38" s="60"/>
      <c r="F38" s="60"/>
      <c r="G38" s="60"/>
      <c r="H38" s="60"/>
      <c r="I38" s="305"/>
      <c r="J38" s="305"/>
      <c r="K38" s="305"/>
      <c r="L38" s="305"/>
      <c r="M38" s="305"/>
      <c r="N38" s="305"/>
      <c r="O38" s="305"/>
      <c r="P38" s="305"/>
      <c r="Q38" s="305"/>
      <c r="R38" s="305"/>
      <c r="S38" s="305"/>
      <c r="T38" s="305"/>
      <c r="U38" s="60"/>
      <c r="V38" s="260"/>
    </row>
    <row r="39" spans="1:42" ht="16.2" customHeight="1">
      <c r="A39" s="295"/>
      <c r="B39" s="296" t="s">
        <v>46</v>
      </c>
      <c r="C39" s="297"/>
      <c r="D39" s="297"/>
      <c r="E39" s="298"/>
      <c r="F39" s="298"/>
      <c r="G39" s="298"/>
      <c r="H39" s="298"/>
      <c r="I39" s="298"/>
      <c r="J39" s="298"/>
      <c r="K39" s="298"/>
      <c r="L39" s="298"/>
      <c r="M39" s="298"/>
      <c r="N39" s="298"/>
      <c r="O39" s="298"/>
      <c r="P39" s="298"/>
      <c r="Q39" s="298"/>
      <c r="R39" s="298"/>
      <c r="S39" s="298"/>
      <c r="T39" s="298"/>
      <c r="U39" s="298"/>
      <c r="V39" s="260"/>
    </row>
    <row r="40" spans="1:42" ht="16.2" customHeight="1">
      <c r="B40" s="296" t="s">
        <v>47</v>
      </c>
      <c r="C40" s="297"/>
      <c r="D40" s="297"/>
      <c r="E40" s="298"/>
      <c r="F40" s="298"/>
      <c r="G40" s="298"/>
      <c r="H40" s="298"/>
      <c r="I40" s="298"/>
      <c r="J40" s="298"/>
      <c r="K40" s="298"/>
      <c r="L40" s="298"/>
      <c r="M40" s="298"/>
      <c r="N40" s="298"/>
      <c r="O40" s="298"/>
      <c r="P40" s="298"/>
      <c r="Q40" s="298"/>
      <c r="R40" s="298"/>
      <c r="S40" s="298"/>
      <c r="T40" s="298"/>
      <c r="U40" s="298"/>
    </row>
    <row r="41" spans="1:42" ht="16.2" customHeight="1">
      <c r="B41" s="296" t="s">
        <v>48</v>
      </c>
      <c r="C41" s="297"/>
      <c r="D41" s="297"/>
      <c r="E41" s="298"/>
      <c r="F41" s="298"/>
      <c r="G41" s="298"/>
      <c r="H41" s="298"/>
      <c r="I41" s="59"/>
      <c r="J41" s="59"/>
      <c r="K41" s="59"/>
      <c r="L41" s="59"/>
      <c r="M41" s="59"/>
      <c r="N41" s="59"/>
      <c r="O41" s="59"/>
      <c r="P41" s="59"/>
      <c r="Q41" s="59"/>
      <c r="R41" s="59"/>
      <c r="S41" s="59"/>
      <c r="T41" s="298"/>
      <c r="U41" s="243"/>
    </row>
    <row r="42" spans="1:42" ht="16.2" customHeight="1">
      <c r="B42" s="299"/>
      <c r="C42" s="300"/>
      <c r="D42" s="300"/>
      <c r="E42" s="301"/>
      <c r="F42" s="301"/>
      <c r="G42" s="301"/>
      <c r="H42" s="301"/>
      <c r="I42" s="301"/>
      <c r="U42" s="237"/>
    </row>
    <row r="43" spans="1:42" ht="16.2" customHeight="1">
      <c r="U43" s="237"/>
      <c r="V43" s="239"/>
    </row>
    <row r="44" spans="1:42" ht="16.2" customHeight="1">
      <c r="B44" s="302"/>
      <c r="U44" s="237"/>
      <c r="V44" s="239"/>
    </row>
    <row r="45" spans="1:42" ht="16.2" customHeight="1">
      <c r="V45" s="239"/>
    </row>
  </sheetData>
  <sheetProtection formatRows="0"/>
  <protectedRanges>
    <protectedRange sqref="E4:U33" name="貼り付け範囲" securityDescriptor=""/>
  </protectedRanges>
  <mergeCells count="21">
    <mergeCell ref="B36:D36"/>
    <mergeCell ref="B2:B3"/>
    <mergeCell ref="C2:C3"/>
    <mergeCell ref="D2:D3"/>
    <mergeCell ref="E2:E3"/>
    <mergeCell ref="D34:U34"/>
    <mergeCell ref="R2:R3"/>
    <mergeCell ref="S2:S3"/>
    <mergeCell ref="T2:T3"/>
    <mergeCell ref="U2:U3"/>
    <mergeCell ref="B1:U1"/>
    <mergeCell ref="F2:H2"/>
    <mergeCell ref="I2:I3"/>
    <mergeCell ref="J2:J3"/>
    <mergeCell ref="K2:K3"/>
    <mergeCell ref="L2:L3"/>
    <mergeCell ref="M2:M3"/>
    <mergeCell ref="N2:N3"/>
    <mergeCell ref="O2:O3"/>
    <mergeCell ref="P2:P3"/>
    <mergeCell ref="Q2:Q3"/>
  </mergeCells>
  <phoneticPr fontId="42"/>
  <printOptions horizontalCentered="1"/>
  <pageMargins left="0" right="0" top="0.35763888888888901" bottom="0.55486111111111103" header="0.102083333333333" footer="0.29861111111111099"/>
  <pageSetup paperSize="9" scale="61" orientation="portrait" r:id="rId1"/>
  <headerFooter>
    <oddFooter>&amp;L&amp;B&amp;D&amp;R&amp;B&amp;F  &amp;A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9F961"/>
    <pageSetUpPr autoPageBreaks="0"/>
  </sheetPr>
  <dimension ref="A1:BM123"/>
  <sheetViews>
    <sheetView zoomScale="90" zoomScaleNormal="90" workbookViewId="0">
      <pane xSplit="2" ySplit="3" topLeftCell="C26" activePane="bottomRight" state="frozen"/>
      <selection pane="topRight" activeCell="C1" sqref="C1"/>
      <selection pane="bottomLeft" activeCell="A4" sqref="A4"/>
      <selection pane="bottomRight" activeCell="D1" sqref="D1:U1"/>
    </sheetView>
  </sheetViews>
  <sheetFormatPr defaultColWidth="8.8984375" defaultRowHeight="18"/>
  <cols>
    <col min="1" max="1" width="3.3984375" style="62" customWidth="1"/>
    <col min="2" max="2" width="3.8984375" style="63" customWidth="1"/>
    <col min="3" max="3" width="14.296875" style="64" bestFit="1" customWidth="1"/>
    <col min="4" max="4" width="9.19921875" style="63" customWidth="1"/>
    <col min="5" max="5" width="7.69921875" style="65" customWidth="1"/>
    <col min="6" max="6" width="7.3984375" style="59" customWidth="1"/>
    <col min="7" max="7" width="7.19921875" style="59" customWidth="1"/>
    <col min="8" max="18" width="6.69921875" style="59" customWidth="1"/>
    <col min="19" max="19" width="8.09765625" style="66" customWidth="1"/>
    <col min="20" max="20" width="6.69921875" style="66" customWidth="1"/>
    <col min="21" max="21" width="6.69921875" style="59" customWidth="1"/>
    <col min="22" max="22" width="5.3984375" style="63" customWidth="1"/>
    <col min="23" max="23" width="5.3984375" style="67" customWidth="1"/>
    <col min="24" max="28" width="5.3984375" style="68" customWidth="1"/>
    <col min="29" max="32" width="5.3984375" style="63" customWidth="1"/>
    <col min="33" max="33" width="10.8984375" style="63" customWidth="1"/>
    <col min="34" max="45" width="7.69921875" style="65" customWidth="1"/>
    <col min="46" max="48" width="7.3984375" style="59" customWidth="1"/>
    <col min="49" max="50" width="6.3984375" style="59" customWidth="1"/>
    <col min="51" max="16384" width="8.8984375" style="59"/>
  </cols>
  <sheetData>
    <row r="1" spans="1:40" ht="39.9" customHeight="1" thickBot="1">
      <c r="C1" s="69"/>
      <c r="D1" s="460" t="s">
        <v>182</v>
      </c>
      <c r="E1" s="460"/>
      <c r="F1" s="461"/>
      <c r="G1" s="461"/>
      <c r="H1" s="461"/>
      <c r="I1" s="461"/>
      <c r="J1" s="461"/>
      <c r="K1" s="461"/>
      <c r="L1" s="461"/>
      <c r="M1" s="461"/>
      <c r="N1" s="461"/>
      <c r="O1" s="461"/>
      <c r="P1" s="461"/>
      <c r="Q1" s="461"/>
      <c r="R1" s="461"/>
      <c r="S1" s="461"/>
      <c r="T1" s="461"/>
      <c r="U1" s="461"/>
    </row>
    <row r="2" spans="1:40" ht="24" customHeight="1" thickBot="1">
      <c r="C2" s="70" t="s">
        <v>0</v>
      </c>
      <c r="D2" s="71" t="s">
        <v>1</v>
      </c>
      <c r="E2" s="72" t="s">
        <v>2</v>
      </c>
      <c r="F2" s="462" t="s">
        <v>49</v>
      </c>
      <c r="G2" s="462"/>
      <c r="H2" s="463" t="s">
        <v>50</v>
      </c>
      <c r="I2" s="464"/>
      <c r="J2" s="464"/>
      <c r="K2" s="464"/>
      <c r="L2" s="465"/>
      <c r="M2" s="466" t="s">
        <v>51</v>
      </c>
      <c r="N2" s="466"/>
      <c r="O2" s="467" t="s">
        <v>52</v>
      </c>
      <c r="P2" s="468"/>
      <c r="Q2" s="468"/>
      <c r="R2" s="468"/>
      <c r="S2" s="468"/>
      <c r="T2" s="468"/>
      <c r="U2" s="469"/>
      <c r="AK2" s="117"/>
      <c r="AL2" s="117"/>
      <c r="AM2" s="117"/>
      <c r="AN2" s="117"/>
    </row>
    <row r="3" spans="1:40" ht="18" customHeight="1" thickBot="1">
      <c r="A3" s="62" t="s">
        <v>53</v>
      </c>
      <c r="C3" s="73"/>
      <c r="D3" s="74"/>
      <c r="E3" s="75"/>
      <c r="F3" s="76" t="s">
        <v>54</v>
      </c>
      <c r="G3" s="77" t="s">
        <v>55</v>
      </c>
      <c r="H3" s="78" t="s">
        <v>56</v>
      </c>
      <c r="I3" s="94" t="s">
        <v>57</v>
      </c>
      <c r="J3" s="94" t="s">
        <v>58</v>
      </c>
      <c r="K3" s="94" t="s">
        <v>59</v>
      </c>
      <c r="L3" s="95" t="s">
        <v>60</v>
      </c>
      <c r="M3" s="96" t="s">
        <v>61</v>
      </c>
      <c r="N3" s="97" t="s">
        <v>62</v>
      </c>
      <c r="O3" s="98" t="s">
        <v>63</v>
      </c>
      <c r="P3" s="99" t="s">
        <v>64</v>
      </c>
      <c r="Q3" s="310" t="s">
        <v>65</v>
      </c>
      <c r="R3" s="310" t="s">
        <v>66</v>
      </c>
      <c r="S3" s="310" t="s">
        <v>67</v>
      </c>
      <c r="T3" s="310" t="s">
        <v>68</v>
      </c>
      <c r="U3" s="108" t="s">
        <v>69</v>
      </c>
      <c r="W3" s="355" t="s">
        <v>25</v>
      </c>
      <c r="X3" s="356"/>
      <c r="Y3" s="357" t="s">
        <v>26</v>
      </c>
      <c r="Z3" s="357" t="str">
        <f>Y4</f>
        <v>東地区</v>
      </c>
      <c r="AA3" s="357" t="str">
        <f>Y5</f>
        <v>公民館</v>
      </c>
      <c r="AB3" s="357" t="str">
        <f>Y6</f>
        <v>北地区</v>
      </c>
      <c r="AC3" s="67"/>
      <c r="AD3" s="67"/>
      <c r="AE3" s="67"/>
      <c r="AF3" s="67"/>
      <c r="AK3" s="117"/>
      <c r="AL3" s="117"/>
      <c r="AM3" s="117"/>
      <c r="AN3" s="117"/>
    </row>
    <row r="4" spans="1:40" ht="17.25" customHeight="1">
      <c r="A4" s="62">
        <f t="shared" ref="A4:A27" si="0">F4+G4</f>
        <v>2</v>
      </c>
      <c r="B4" s="63">
        <v>1</v>
      </c>
      <c r="C4" s="398">
        <f>IF((+相談会集計!B4=0)," ",+相談会集計!B4)</f>
        <v>45022</v>
      </c>
      <c r="D4" s="262" t="str">
        <f>相談会集計!C4</f>
        <v>北地区</v>
      </c>
      <c r="E4" s="79" t="str">
        <f>IF(相談会集計!D4=0," ",相談会集計!D4)</f>
        <v>D</v>
      </c>
      <c r="F4" s="80">
        <v>1</v>
      </c>
      <c r="G4" s="81">
        <v>1</v>
      </c>
      <c r="H4" s="82">
        <v>0</v>
      </c>
      <c r="I4" s="100">
        <v>0</v>
      </c>
      <c r="J4" s="100">
        <v>0</v>
      </c>
      <c r="K4" s="100">
        <v>2</v>
      </c>
      <c r="L4" s="101">
        <v>0</v>
      </c>
      <c r="M4" s="80">
        <v>0</v>
      </c>
      <c r="N4" s="81">
        <v>2</v>
      </c>
      <c r="O4" s="82">
        <v>0</v>
      </c>
      <c r="P4" s="100">
        <v>0</v>
      </c>
      <c r="Q4" s="100">
        <v>0</v>
      </c>
      <c r="R4" s="100">
        <v>0</v>
      </c>
      <c r="S4" s="100">
        <v>0</v>
      </c>
      <c r="T4" s="81">
        <v>1</v>
      </c>
      <c r="U4" s="101">
        <v>1</v>
      </c>
      <c r="V4" s="110"/>
      <c r="W4" s="358">
        <f t="shared" ref="W4:W27" si="1">+F4+G4</f>
        <v>2</v>
      </c>
      <c r="X4" s="356" t="s">
        <v>175</v>
      </c>
      <c r="Y4" s="357" t="s">
        <v>32</v>
      </c>
      <c r="Z4" s="357">
        <f t="shared" ref="Z4:Z27" si="2">IF((AND((IF($C4=$AA$3,1,0)),(IF($E4=$Z$3,1,0)))),1,0)</f>
        <v>0</v>
      </c>
      <c r="AA4" s="357">
        <f t="shared" ref="AA4:AA27" si="3">IF((AND((IF($C4=$AB$3,1,0)),(IF($E4=$Z$3,1,0)))),1,0)</f>
        <v>0</v>
      </c>
      <c r="AB4" s="357">
        <f t="shared" ref="AB4:AB27" si="4">IF((AND((IF($C4=$AC$3,1,0)),(IF($E4=$Z$3,1,0)))),1,0)</f>
        <v>0</v>
      </c>
      <c r="AC4" s="350"/>
      <c r="AD4" s="350"/>
      <c r="AE4" s="350"/>
      <c r="AF4" s="350"/>
      <c r="AG4" s="118"/>
      <c r="AK4" s="117"/>
      <c r="AL4" s="117"/>
      <c r="AM4" s="117"/>
      <c r="AN4" s="117"/>
    </row>
    <row r="5" spans="1:40" ht="17.25" customHeight="1">
      <c r="A5" s="62">
        <f t="shared" si="0"/>
        <v>3</v>
      </c>
      <c r="B5" s="63">
        <f t="shared" ref="B5:B33" si="5">+B4+1</f>
        <v>2</v>
      </c>
      <c r="C5" s="399">
        <v>45032</v>
      </c>
      <c r="D5" s="262" t="str">
        <f>相談会集計!C5</f>
        <v>東地区</v>
      </c>
      <c r="E5" s="83" t="s">
        <v>176</v>
      </c>
      <c r="F5" s="84">
        <v>1</v>
      </c>
      <c r="G5" s="85">
        <v>2</v>
      </c>
      <c r="H5" s="86"/>
      <c r="I5" s="102"/>
      <c r="J5" s="102">
        <v>2</v>
      </c>
      <c r="K5" s="102">
        <v>1</v>
      </c>
      <c r="L5" s="103"/>
      <c r="M5" s="84"/>
      <c r="N5" s="85">
        <v>3</v>
      </c>
      <c r="O5" s="86"/>
      <c r="P5" s="102"/>
      <c r="Q5" s="102">
        <v>1</v>
      </c>
      <c r="R5" s="102"/>
      <c r="S5" s="102">
        <v>1</v>
      </c>
      <c r="T5" s="85">
        <v>1</v>
      </c>
      <c r="U5" s="103"/>
      <c r="V5" s="110"/>
      <c r="W5" s="358">
        <f t="shared" si="1"/>
        <v>3</v>
      </c>
      <c r="X5" s="356" t="s">
        <v>176</v>
      </c>
      <c r="Y5" s="357" t="s">
        <v>37</v>
      </c>
      <c r="Z5" s="357">
        <f t="shared" si="2"/>
        <v>0</v>
      </c>
      <c r="AA5" s="357">
        <f t="shared" si="3"/>
        <v>0</v>
      </c>
      <c r="AB5" s="357">
        <f t="shared" si="4"/>
        <v>0</v>
      </c>
      <c r="AC5" s="350"/>
      <c r="AD5" s="350"/>
      <c r="AE5" s="350"/>
      <c r="AF5" s="350"/>
      <c r="AG5" s="118"/>
      <c r="AK5" s="117"/>
      <c r="AL5" s="117"/>
      <c r="AM5" s="117"/>
      <c r="AN5" s="117"/>
    </row>
    <row r="6" spans="1:40" ht="17.25" customHeight="1">
      <c r="A6" s="62">
        <f t="shared" si="0"/>
        <v>3</v>
      </c>
      <c r="B6" s="63">
        <f t="shared" si="5"/>
        <v>3</v>
      </c>
      <c r="C6" s="399">
        <f>IF((+相談会集計!B6=0)," ",+相談会集計!B6)</f>
        <v>45041</v>
      </c>
      <c r="D6" s="262" t="str">
        <f>相談会集計!C6</f>
        <v>公民館</v>
      </c>
      <c r="E6" s="83" t="str">
        <f>IF(相談会集計!D6=0," ",相談会集計!D6)</f>
        <v>C</v>
      </c>
      <c r="F6" s="87">
        <v>1</v>
      </c>
      <c r="G6" s="88">
        <v>2</v>
      </c>
      <c r="H6" s="89"/>
      <c r="I6" s="104"/>
      <c r="J6" s="104"/>
      <c r="K6" s="104">
        <v>1</v>
      </c>
      <c r="L6" s="105">
        <v>2</v>
      </c>
      <c r="M6" s="87"/>
      <c r="N6" s="88">
        <v>3</v>
      </c>
      <c r="O6" s="89"/>
      <c r="P6" s="104"/>
      <c r="Q6" s="104"/>
      <c r="R6" s="104"/>
      <c r="S6" s="104">
        <v>2</v>
      </c>
      <c r="T6" s="88">
        <v>1</v>
      </c>
      <c r="U6" s="105"/>
      <c r="V6" s="110"/>
      <c r="W6" s="358">
        <f t="shared" si="1"/>
        <v>3</v>
      </c>
      <c r="X6" s="356" t="s">
        <v>33</v>
      </c>
      <c r="Y6" s="357" t="s">
        <v>40</v>
      </c>
      <c r="Z6" s="357">
        <f t="shared" si="2"/>
        <v>0</v>
      </c>
      <c r="AA6" s="357">
        <f t="shared" si="3"/>
        <v>0</v>
      </c>
      <c r="AB6" s="357">
        <f t="shared" si="4"/>
        <v>0</v>
      </c>
      <c r="AC6" s="350"/>
      <c r="AD6" s="350"/>
      <c r="AE6" s="350"/>
      <c r="AF6" s="350"/>
      <c r="AG6" s="118"/>
      <c r="AK6" s="117"/>
      <c r="AL6" s="117"/>
      <c r="AM6" s="117"/>
      <c r="AN6" s="117"/>
    </row>
    <row r="7" spans="1:40" ht="17.25" customHeight="1">
      <c r="A7" s="62">
        <f t="shared" si="0"/>
        <v>0</v>
      </c>
      <c r="B7" s="63">
        <f t="shared" si="5"/>
        <v>4</v>
      </c>
      <c r="C7" s="399">
        <f>IF((+相談会集計!B7=0)," ",+相談会集計!B7)</f>
        <v>45057</v>
      </c>
      <c r="D7" s="262" t="str">
        <f>相談会集計!C7</f>
        <v>北地区</v>
      </c>
      <c r="E7" s="83" t="str">
        <f>IF(相談会集計!D7=0," ",相談会集計!D7)</f>
        <v>D</v>
      </c>
      <c r="F7" s="87">
        <v>0</v>
      </c>
      <c r="G7" s="88">
        <v>0</v>
      </c>
      <c r="H7" s="89"/>
      <c r="I7" s="104"/>
      <c r="J7" s="104"/>
      <c r="K7" s="104"/>
      <c r="L7" s="105"/>
      <c r="M7" s="87">
        <v>0</v>
      </c>
      <c r="N7" s="88">
        <v>0</v>
      </c>
      <c r="O7" s="89"/>
      <c r="P7" s="104"/>
      <c r="Q7" s="104"/>
      <c r="R7" s="104"/>
      <c r="S7" s="104"/>
      <c r="T7" s="88"/>
      <c r="U7" s="105"/>
      <c r="V7" s="110"/>
      <c r="W7" s="358">
        <f t="shared" si="1"/>
        <v>0</v>
      </c>
      <c r="X7" s="356"/>
      <c r="Y7" s="357"/>
      <c r="Z7" s="357">
        <f t="shared" si="2"/>
        <v>0</v>
      </c>
      <c r="AA7" s="357">
        <f t="shared" si="3"/>
        <v>0</v>
      </c>
      <c r="AB7" s="357">
        <f t="shared" si="4"/>
        <v>0</v>
      </c>
      <c r="AC7" s="350"/>
      <c r="AD7" s="350"/>
      <c r="AE7" s="350"/>
      <c r="AF7" s="350"/>
      <c r="AG7" s="118"/>
      <c r="AK7" s="117"/>
      <c r="AL7" s="117"/>
      <c r="AM7" s="117"/>
      <c r="AN7" s="117"/>
    </row>
    <row r="8" spans="1:40" ht="17.25" customHeight="1">
      <c r="A8" s="62">
        <f t="shared" si="0"/>
        <v>2</v>
      </c>
      <c r="B8" s="63">
        <f t="shared" si="5"/>
        <v>5</v>
      </c>
      <c r="C8" s="399">
        <f>IF((+相談会集計!B8=0)," ",+相談会集計!B8)</f>
        <v>45067</v>
      </c>
      <c r="D8" s="262" t="str">
        <f>相談会集計!C8</f>
        <v>東地区</v>
      </c>
      <c r="E8" s="83" t="str">
        <f>IF(相談会集計!D8=0," ",相談会集計!D8)</f>
        <v>A</v>
      </c>
      <c r="F8" s="87">
        <v>0</v>
      </c>
      <c r="G8" s="88">
        <v>2</v>
      </c>
      <c r="H8" s="89"/>
      <c r="I8" s="104"/>
      <c r="J8" s="104">
        <v>1</v>
      </c>
      <c r="K8" s="104">
        <v>1</v>
      </c>
      <c r="L8" s="105"/>
      <c r="M8" s="87"/>
      <c r="N8" s="88">
        <v>2</v>
      </c>
      <c r="O8" s="89"/>
      <c r="P8" s="104"/>
      <c r="Q8" s="104">
        <v>1</v>
      </c>
      <c r="R8" s="104"/>
      <c r="S8" s="104">
        <v>1</v>
      </c>
      <c r="T8" s="88"/>
      <c r="U8" s="105"/>
      <c r="V8" s="110"/>
      <c r="W8" s="358">
        <f t="shared" si="1"/>
        <v>2</v>
      </c>
      <c r="X8" s="356"/>
      <c r="Y8" s="357"/>
      <c r="Z8" s="357">
        <f t="shared" si="2"/>
        <v>0</v>
      </c>
      <c r="AA8" s="357">
        <f t="shared" si="3"/>
        <v>0</v>
      </c>
      <c r="AB8" s="357">
        <f t="shared" si="4"/>
        <v>0</v>
      </c>
      <c r="AC8" s="350"/>
      <c r="AD8" s="350"/>
      <c r="AE8" s="350"/>
      <c r="AF8" s="350"/>
      <c r="AG8" s="118"/>
      <c r="AK8" s="117"/>
      <c r="AL8" s="117"/>
      <c r="AM8" s="117"/>
      <c r="AN8" s="117"/>
    </row>
    <row r="9" spans="1:40" ht="17.25" customHeight="1">
      <c r="A9" s="62">
        <f t="shared" si="0"/>
        <v>6</v>
      </c>
      <c r="B9" s="63">
        <f t="shared" si="5"/>
        <v>6</v>
      </c>
      <c r="C9" s="400">
        <f>IF((+相談会集計!B9=0)," ",+相談会集計!B9)</f>
        <v>45069</v>
      </c>
      <c r="D9" s="262" t="str">
        <f>相談会集計!C9</f>
        <v>公民館</v>
      </c>
      <c r="E9" s="90" t="str">
        <f>IF(相談会集計!D9=0," ",相談会集計!D9)</f>
        <v>C</v>
      </c>
      <c r="F9" s="91">
        <v>3</v>
      </c>
      <c r="G9" s="92">
        <v>3</v>
      </c>
      <c r="H9" s="93"/>
      <c r="I9" s="106"/>
      <c r="J9" s="106"/>
      <c r="K9" s="106">
        <v>4</v>
      </c>
      <c r="L9" s="107">
        <v>2</v>
      </c>
      <c r="M9" s="91"/>
      <c r="N9" s="92">
        <v>6</v>
      </c>
      <c r="O9" s="93"/>
      <c r="P9" s="106"/>
      <c r="Q9" s="106"/>
      <c r="R9" s="106"/>
      <c r="S9" s="106">
        <v>4</v>
      </c>
      <c r="T9" s="92">
        <v>2</v>
      </c>
      <c r="U9" s="107"/>
      <c r="V9" s="110"/>
      <c r="W9" s="358">
        <f t="shared" si="1"/>
        <v>6</v>
      </c>
      <c r="X9" s="356"/>
      <c r="Y9" s="357"/>
      <c r="Z9" s="357">
        <f t="shared" si="2"/>
        <v>0</v>
      </c>
      <c r="AA9" s="357">
        <f t="shared" si="3"/>
        <v>0</v>
      </c>
      <c r="AB9" s="357">
        <f t="shared" si="4"/>
        <v>0</v>
      </c>
      <c r="AC9" s="350"/>
      <c r="AD9" s="350"/>
      <c r="AE9" s="350"/>
      <c r="AF9" s="350"/>
      <c r="AG9" s="118"/>
      <c r="AK9" s="117"/>
      <c r="AL9" s="117"/>
      <c r="AM9" s="117"/>
      <c r="AN9" s="117"/>
    </row>
    <row r="10" spans="1:40" ht="17.25" customHeight="1">
      <c r="A10" s="62">
        <f t="shared" si="0"/>
        <v>4</v>
      </c>
      <c r="B10" s="63">
        <f t="shared" si="5"/>
        <v>7</v>
      </c>
      <c r="C10" s="398">
        <f>IF((+相談会集計!B10=0)," ",+相談会集計!B10)</f>
        <v>45078</v>
      </c>
      <c r="D10" s="262" t="str">
        <f>相談会集計!C10</f>
        <v>北地区</v>
      </c>
      <c r="E10" s="79" t="str">
        <f>IF(相談会集計!D10=0," ",相談会集計!D10)</f>
        <v>D</v>
      </c>
      <c r="F10" s="80">
        <v>3</v>
      </c>
      <c r="G10" s="81">
        <v>1</v>
      </c>
      <c r="H10" s="82"/>
      <c r="I10" s="100"/>
      <c r="J10" s="100"/>
      <c r="K10" s="100">
        <v>3</v>
      </c>
      <c r="L10" s="101">
        <v>1</v>
      </c>
      <c r="M10" s="80"/>
      <c r="N10" s="81">
        <v>4</v>
      </c>
      <c r="O10" s="82"/>
      <c r="P10" s="100"/>
      <c r="Q10" s="100"/>
      <c r="R10" s="100"/>
      <c r="S10" s="100">
        <v>4</v>
      </c>
      <c r="T10" s="81"/>
      <c r="U10" s="101"/>
      <c r="V10" s="111"/>
      <c r="W10" s="358">
        <f t="shared" si="1"/>
        <v>4</v>
      </c>
      <c r="X10" s="356"/>
      <c r="Y10" s="357"/>
      <c r="Z10" s="357">
        <f t="shared" si="2"/>
        <v>0</v>
      </c>
      <c r="AA10" s="357">
        <f t="shared" si="3"/>
        <v>0</v>
      </c>
      <c r="AB10" s="357">
        <f t="shared" si="4"/>
        <v>0</v>
      </c>
      <c r="AC10" s="351"/>
      <c r="AD10" s="351"/>
      <c r="AE10" s="351"/>
      <c r="AF10" s="351"/>
      <c r="AG10" s="118"/>
    </row>
    <row r="11" spans="1:40" ht="17.25" customHeight="1">
      <c r="A11" s="62">
        <f t="shared" si="0"/>
        <v>9</v>
      </c>
      <c r="B11" s="63">
        <f t="shared" si="5"/>
        <v>8</v>
      </c>
      <c r="C11" s="399">
        <f>IF((+相談会集計!B11=0)," ",+相談会集計!B11)</f>
        <v>45104</v>
      </c>
      <c r="D11" s="262" t="str">
        <f>相談会集計!C11</f>
        <v>公民館</v>
      </c>
      <c r="E11" s="83" t="str">
        <f>IF(相談会集計!D11=0," ",相談会集計!D11)</f>
        <v>C</v>
      </c>
      <c r="F11" s="87">
        <v>4</v>
      </c>
      <c r="G11" s="88">
        <v>5</v>
      </c>
      <c r="H11" s="89"/>
      <c r="I11" s="104"/>
      <c r="J11" s="104"/>
      <c r="K11" s="104">
        <v>8</v>
      </c>
      <c r="L11" s="105">
        <v>1</v>
      </c>
      <c r="M11" s="87"/>
      <c r="N11" s="88">
        <v>9</v>
      </c>
      <c r="O11" s="89"/>
      <c r="P11" s="104"/>
      <c r="Q11" s="104">
        <v>1</v>
      </c>
      <c r="R11" s="104"/>
      <c r="S11" s="104">
        <v>7</v>
      </c>
      <c r="T11" s="88">
        <v>1</v>
      </c>
      <c r="U11" s="105"/>
      <c r="V11" s="112"/>
      <c r="W11" s="358">
        <f t="shared" si="1"/>
        <v>9</v>
      </c>
      <c r="X11" s="356"/>
      <c r="Y11" s="357"/>
      <c r="Z11" s="357">
        <f t="shared" si="2"/>
        <v>0</v>
      </c>
      <c r="AA11" s="357">
        <f t="shared" si="3"/>
        <v>0</v>
      </c>
      <c r="AB11" s="357">
        <f t="shared" si="4"/>
        <v>0</v>
      </c>
      <c r="AC11" s="67"/>
      <c r="AD11" s="67"/>
      <c r="AE11" s="67"/>
      <c r="AF11" s="67"/>
      <c r="AG11" s="118"/>
    </row>
    <row r="12" spans="1:40" ht="17.25" customHeight="1">
      <c r="A12" s="62">
        <f t="shared" si="0"/>
        <v>5</v>
      </c>
      <c r="B12" s="63">
        <f t="shared" si="5"/>
        <v>9</v>
      </c>
      <c r="C12" s="399">
        <f>IF((+相談会集計!B12=0)," ",+相談会集計!B12)</f>
        <v>45113</v>
      </c>
      <c r="D12" s="262" t="str">
        <f>相談会集計!C12</f>
        <v>北地区</v>
      </c>
      <c r="E12" s="83" t="str">
        <f>IF(相談会集計!D12=0," ",相談会集計!D12)</f>
        <v>D</v>
      </c>
      <c r="F12" s="87">
        <v>3</v>
      </c>
      <c r="G12" s="88">
        <v>2</v>
      </c>
      <c r="H12" s="89"/>
      <c r="I12" s="104"/>
      <c r="J12" s="104"/>
      <c r="K12" s="104">
        <v>4</v>
      </c>
      <c r="L12" s="105">
        <v>1</v>
      </c>
      <c r="M12" s="87"/>
      <c r="N12" s="88">
        <v>5</v>
      </c>
      <c r="O12" s="89"/>
      <c r="P12" s="104"/>
      <c r="Q12" s="104"/>
      <c r="R12" s="104"/>
      <c r="S12" s="104">
        <v>5</v>
      </c>
      <c r="T12" s="88"/>
      <c r="U12" s="105"/>
      <c r="V12" s="111"/>
      <c r="W12" s="358">
        <f t="shared" si="1"/>
        <v>5</v>
      </c>
      <c r="X12" s="356"/>
      <c r="Y12" s="357"/>
      <c r="Z12" s="357">
        <f>IF((AND((IF($C12=$AA$3,1,0)),(IF($E12=$Z$3,1,0)))),1,0)</f>
        <v>0</v>
      </c>
      <c r="AA12" s="357">
        <f>IF((AND((IF($C12=$AB$3,1,0)),(IF($E12=$Z$3,1,0)))),1,0)</f>
        <v>0</v>
      </c>
      <c r="AB12" s="357">
        <f>IF((AND((IF($C12=$AC$3,1,0)),(IF($E12=$Z$3,1,0)))),1,0)</f>
        <v>0</v>
      </c>
      <c r="AC12" s="351"/>
      <c r="AD12" s="351"/>
      <c r="AE12" s="351"/>
      <c r="AF12" s="351"/>
      <c r="AG12" s="118"/>
    </row>
    <row r="13" spans="1:40" ht="17.25" customHeight="1">
      <c r="A13" s="62">
        <f t="shared" si="0"/>
        <v>3</v>
      </c>
      <c r="B13" s="63">
        <f t="shared" si="5"/>
        <v>10</v>
      </c>
      <c r="C13" s="399">
        <f>IF((+相談会集計!B13=0)," ",+相談会集計!B13)</f>
        <v>45123</v>
      </c>
      <c r="D13" s="262" t="str">
        <f>相談会集計!C13</f>
        <v>東地区</v>
      </c>
      <c r="E13" s="83" t="str">
        <f>IF(相談会集計!D13=0," ",相談会集計!D13)</f>
        <v>A</v>
      </c>
      <c r="F13" s="87">
        <v>1</v>
      </c>
      <c r="G13" s="88">
        <v>2</v>
      </c>
      <c r="H13" s="89"/>
      <c r="I13" s="104"/>
      <c r="J13" s="104"/>
      <c r="K13" s="104">
        <v>2</v>
      </c>
      <c r="L13" s="105">
        <v>1</v>
      </c>
      <c r="M13" s="87"/>
      <c r="N13" s="88">
        <v>3</v>
      </c>
      <c r="O13" s="89"/>
      <c r="P13" s="104"/>
      <c r="Q13" s="104"/>
      <c r="R13" s="104"/>
      <c r="S13" s="104"/>
      <c r="T13" s="88">
        <v>3</v>
      </c>
      <c r="U13" s="105"/>
      <c r="V13" s="111"/>
      <c r="W13" s="358">
        <f t="shared" si="1"/>
        <v>3</v>
      </c>
      <c r="X13" s="356"/>
      <c r="Y13" s="357"/>
      <c r="Z13" s="357">
        <f>IF((AND((IF($C13=$AA$3,1,0)),(IF($E13=$Z$3,1,0)))),1,0)</f>
        <v>0</v>
      </c>
      <c r="AA13" s="357">
        <f>IF((AND((IF($C13=$AB$3,1,0)),(IF($E13=$Z$3,1,0)))),1,0)</f>
        <v>0</v>
      </c>
      <c r="AB13" s="357">
        <f>IF((AND((IF($C13=$AC$3,1,0)),(IF($E13=$Z$3,1,0)))),1,0)</f>
        <v>0</v>
      </c>
      <c r="AC13" s="351"/>
      <c r="AD13" s="351"/>
      <c r="AE13" s="351"/>
      <c r="AF13" s="351"/>
      <c r="AG13" s="118"/>
    </row>
    <row r="14" spans="1:40" ht="17.25" customHeight="1">
      <c r="A14" s="62">
        <f t="shared" si="0"/>
        <v>4</v>
      </c>
      <c r="B14" s="63">
        <f t="shared" si="5"/>
        <v>11</v>
      </c>
      <c r="C14" s="399">
        <f>IF((+相談会集計!B14=0)," ",+相談会集計!B14)</f>
        <v>45158</v>
      </c>
      <c r="D14" s="262" t="str">
        <f>相談会集計!C14</f>
        <v>東地区</v>
      </c>
      <c r="E14" s="83" t="str">
        <f>IF(相談会集計!D14=0," ",相談会集計!D14)</f>
        <v>A</v>
      </c>
      <c r="F14" s="87">
        <v>1</v>
      </c>
      <c r="G14" s="88">
        <v>3</v>
      </c>
      <c r="H14" s="89"/>
      <c r="I14" s="104"/>
      <c r="J14" s="104">
        <v>1</v>
      </c>
      <c r="K14" s="104">
        <v>1</v>
      </c>
      <c r="L14" s="105">
        <v>2</v>
      </c>
      <c r="M14" s="87"/>
      <c r="N14" s="88">
        <v>4</v>
      </c>
      <c r="O14" s="89"/>
      <c r="P14" s="104"/>
      <c r="Q14" s="104"/>
      <c r="R14" s="104"/>
      <c r="S14" s="104">
        <v>3</v>
      </c>
      <c r="T14" s="88">
        <v>1</v>
      </c>
      <c r="U14" s="105"/>
      <c r="V14" s="111"/>
      <c r="W14" s="358">
        <f t="shared" si="1"/>
        <v>4</v>
      </c>
      <c r="X14" s="356"/>
      <c r="Y14" s="357"/>
      <c r="Z14" s="357">
        <f t="shared" si="2"/>
        <v>0</v>
      </c>
      <c r="AA14" s="357">
        <f t="shared" si="3"/>
        <v>0</v>
      </c>
      <c r="AB14" s="357">
        <f t="shared" si="4"/>
        <v>0</v>
      </c>
      <c r="AC14" s="351"/>
      <c r="AD14" s="351"/>
      <c r="AE14" s="351"/>
      <c r="AF14" s="351"/>
      <c r="AG14" s="118"/>
    </row>
    <row r="15" spans="1:40" ht="17.25" customHeight="1">
      <c r="A15" s="62">
        <f t="shared" si="0"/>
        <v>9</v>
      </c>
      <c r="B15" s="63">
        <f t="shared" si="5"/>
        <v>12</v>
      </c>
      <c r="C15" s="400">
        <f>IF((+相談会集計!B15=0)," ",+相談会集計!B15)</f>
        <v>45160</v>
      </c>
      <c r="D15" s="262" t="str">
        <f>相談会集計!C15</f>
        <v>公民館</v>
      </c>
      <c r="E15" s="90" t="str">
        <f>IF(相談会集計!D15=0," ",相談会集計!D15)</f>
        <v>C</v>
      </c>
      <c r="F15" s="91">
        <v>6</v>
      </c>
      <c r="G15" s="92">
        <v>3</v>
      </c>
      <c r="H15" s="93"/>
      <c r="I15" s="106"/>
      <c r="J15" s="106">
        <v>1</v>
      </c>
      <c r="K15" s="106">
        <v>5</v>
      </c>
      <c r="L15" s="107">
        <v>3</v>
      </c>
      <c r="M15" s="91"/>
      <c r="N15" s="92">
        <v>9</v>
      </c>
      <c r="O15" s="93"/>
      <c r="P15" s="106"/>
      <c r="Q15" s="106">
        <v>1</v>
      </c>
      <c r="R15" s="106">
        <v>1</v>
      </c>
      <c r="S15" s="106">
        <v>5</v>
      </c>
      <c r="T15" s="92">
        <v>2</v>
      </c>
      <c r="U15" s="107"/>
      <c r="V15" s="111"/>
      <c r="W15" s="358">
        <f t="shared" si="1"/>
        <v>9</v>
      </c>
      <c r="X15" s="356"/>
      <c r="Y15" s="357"/>
      <c r="Z15" s="357">
        <f t="shared" si="2"/>
        <v>0</v>
      </c>
      <c r="AA15" s="357">
        <f t="shared" si="3"/>
        <v>0</v>
      </c>
      <c r="AB15" s="357">
        <f t="shared" si="4"/>
        <v>0</v>
      </c>
      <c r="AC15" s="351"/>
      <c r="AD15" s="351"/>
      <c r="AE15" s="351"/>
      <c r="AF15" s="351"/>
      <c r="AG15" s="118"/>
    </row>
    <row r="16" spans="1:40" ht="17.25" customHeight="1">
      <c r="A16" s="62">
        <f t="shared" si="0"/>
        <v>5</v>
      </c>
      <c r="B16" s="63">
        <f t="shared" si="5"/>
        <v>13</v>
      </c>
      <c r="C16" s="398">
        <f>IF((+相談会集計!B16=0)," ",+相談会集計!B16)</f>
        <v>45176</v>
      </c>
      <c r="D16" s="262" t="str">
        <f>相談会集計!C16</f>
        <v>北地区</v>
      </c>
      <c r="E16" s="79" t="str">
        <f>IF(相談会集計!D16=0," ",相談会集計!D16)</f>
        <v>D</v>
      </c>
      <c r="F16" s="80">
        <v>4</v>
      </c>
      <c r="G16" s="81">
        <v>1</v>
      </c>
      <c r="H16" s="82"/>
      <c r="I16" s="100">
        <v>1</v>
      </c>
      <c r="J16" s="100">
        <v>1</v>
      </c>
      <c r="K16" s="100">
        <v>2</v>
      </c>
      <c r="L16" s="101">
        <v>1</v>
      </c>
      <c r="M16" s="80">
        <v>1</v>
      </c>
      <c r="N16" s="81">
        <v>4</v>
      </c>
      <c r="O16" s="82"/>
      <c r="P16" s="100"/>
      <c r="Q16" s="100"/>
      <c r="R16" s="100"/>
      <c r="S16" s="100">
        <v>3</v>
      </c>
      <c r="T16" s="81"/>
      <c r="U16" s="101">
        <v>1</v>
      </c>
      <c r="V16" s="110"/>
      <c r="W16" s="358">
        <f t="shared" si="1"/>
        <v>5</v>
      </c>
      <c r="X16" s="356"/>
      <c r="Y16" s="357"/>
      <c r="Z16" s="357">
        <f t="shared" si="2"/>
        <v>0</v>
      </c>
      <c r="AA16" s="357">
        <f t="shared" si="3"/>
        <v>0</v>
      </c>
      <c r="AB16" s="357">
        <f t="shared" si="4"/>
        <v>0</v>
      </c>
      <c r="AC16" s="350"/>
      <c r="AD16" s="350"/>
      <c r="AE16" s="350"/>
      <c r="AF16" s="350"/>
      <c r="AG16" s="118"/>
    </row>
    <row r="17" spans="1:33" ht="17.25" customHeight="1">
      <c r="A17" s="62">
        <f t="shared" si="0"/>
        <v>2</v>
      </c>
      <c r="B17" s="63">
        <f t="shared" si="5"/>
        <v>14</v>
      </c>
      <c r="C17" s="399">
        <f>IF((+相談会集計!B17=0)," ",+相談会集計!B17)</f>
        <v>45186</v>
      </c>
      <c r="D17" s="262" t="str">
        <f>相談会集計!C17</f>
        <v>東地区</v>
      </c>
      <c r="E17" s="83" t="str">
        <f>IF(相談会集計!D17=0," ",相談会集計!D17)</f>
        <v>A</v>
      </c>
      <c r="F17" s="87">
        <v>0</v>
      </c>
      <c r="G17" s="88">
        <v>2</v>
      </c>
      <c r="H17" s="89"/>
      <c r="I17" s="104"/>
      <c r="J17" s="104">
        <v>1</v>
      </c>
      <c r="K17" s="104"/>
      <c r="L17" s="105">
        <v>1</v>
      </c>
      <c r="M17" s="87"/>
      <c r="N17" s="88">
        <v>2</v>
      </c>
      <c r="O17" s="89"/>
      <c r="P17" s="104"/>
      <c r="Q17" s="104"/>
      <c r="R17" s="104"/>
      <c r="S17" s="104">
        <v>1</v>
      </c>
      <c r="T17" s="88">
        <v>1</v>
      </c>
      <c r="U17" s="105"/>
      <c r="V17" s="110"/>
      <c r="W17" s="358">
        <f t="shared" si="1"/>
        <v>2</v>
      </c>
      <c r="X17" s="356"/>
      <c r="Y17" s="357"/>
      <c r="Z17" s="357">
        <f t="shared" si="2"/>
        <v>0</v>
      </c>
      <c r="AA17" s="357">
        <f t="shared" si="3"/>
        <v>0</v>
      </c>
      <c r="AB17" s="357">
        <f t="shared" si="4"/>
        <v>0</v>
      </c>
      <c r="AC17" s="350"/>
      <c r="AD17" s="350"/>
      <c r="AE17" s="350"/>
      <c r="AF17" s="350"/>
      <c r="AG17" s="118"/>
    </row>
    <row r="18" spans="1:33" ht="17.25" customHeight="1">
      <c r="A18" s="62">
        <f t="shared" si="0"/>
        <v>1</v>
      </c>
      <c r="B18" s="63">
        <f t="shared" si="5"/>
        <v>15</v>
      </c>
      <c r="C18" s="399">
        <f>IF((+相談会集計!B18=0)," ",+相談会集計!B18)</f>
        <v>45195</v>
      </c>
      <c r="D18" s="262" t="str">
        <f>相談会集計!C18</f>
        <v>公民館</v>
      </c>
      <c r="E18" s="83" t="str">
        <f>IF(相談会集計!D18=0," ",相談会集計!D18)</f>
        <v>C</v>
      </c>
      <c r="F18" s="87">
        <v>0</v>
      </c>
      <c r="G18" s="88">
        <v>1</v>
      </c>
      <c r="H18" s="89"/>
      <c r="I18" s="104"/>
      <c r="J18" s="104"/>
      <c r="K18" s="104">
        <v>1</v>
      </c>
      <c r="L18" s="105"/>
      <c r="M18" s="87"/>
      <c r="N18" s="88">
        <v>1</v>
      </c>
      <c r="O18" s="89"/>
      <c r="P18" s="104"/>
      <c r="Q18" s="104"/>
      <c r="R18" s="104"/>
      <c r="S18" s="104">
        <v>1</v>
      </c>
      <c r="T18" s="88"/>
      <c r="U18" s="105"/>
      <c r="V18" s="110"/>
      <c r="W18" s="358">
        <f t="shared" si="1"/>
        <v>1</v>
      </c>
      <c r="X18" s="356"/>
      <c r="Y18" s="357"/>
      <c r="Z18" s="357">
        <f t="shared" si="2"/>
        <v>0</v>
      </c>
      <c r="AA18" s="357">
        <f t="shared" si="3"/>
        <v>0</v>
      </c>
      <c r="AB18" s="357">
        <f t="shared" si="4"/>
        <v>0</v>
      </c>
      <c r="AC18" s="350"/>
      <c r="AD18" s="350"/>
      <c r="AE18" s="350"/>
      <c r="AF18" s="350"/>
      <c r="AG18" s="118"/>
    </row>
    <row r="19" spans="1:33" ht="17.25" customHeight="1">
      <c r="A19" s="62">
        <f t="shared" si="0"/>
        <v>5</v>
      </c>
      <c r="B19" s="63">
        <f t="shared" si="5"/>
        <v>16</v>
      </c>
      <c r="C19" s="399">
        <f>IF((+相談会集計!B19=0)," ",+相談会集計!B19)</f>
        <v>45204</v>
      </c>
      <c r="D19" s="262" t="str">
        <f>相談会集計!C19</f>
        <v>北地区</v>
      </c>
      <c r="E19" s="83" t="str">
        <f>IF(相談会集計!D19=0," ",相談会集計!D19)</f>
        <v>D</v>
      </c>
      <c r="F19" s="87">
        <v>2</v>
      </c>
      <c r="G19" s="88">
        <v>3</v>
      </c>
      <c r="H19" s="89"/>
      <c r="I19" s="104"/>
      <c r="J19" s="104">
        <v>2</v>
      </c>
      <c r="K19" s="104">
        <v>2</v>
      </c>
      <c r="L19" s="105">
        <v>1</v>
      </c>
      <c r="M19" s="87">
        <v>1</v>
      </c>
      <c r="N19" s="88">
        <v>4</v>
      </c>
      <c r="O19" s="89"/>
      <c r="P19" s="104"/>
      <c r="Q19" s="104"/>
      <c r="R19" s="104"/>
      <c r="S19" s="104">
        <v>4</v>
      </c>
      <c r="T19" s="88"/>
      <c r="U19" s="105"/>
      <c r="V19" s="110"/>
      <c r="W19" s="358">
        <f t="shared" si="1"/>
        <v>5</v>
      </c>
      <c r="X19" s="356"/>
      <c r="Y19" s="357"/>
      <c r="Z19" s="357">
        <f t="shared" si="2"/>
        <v>0</v>
      </c>
      <c r="AA19" s="357">
        <f t="shared" si="3"/>
        <v>0</v>
      </c>
      <c r="AB19" s="357">
        <f t="shared" si="4"/>
        <v>0</v>
      </c>
      <c r="AC19" s="350"/>
      <c r="AD19" s="350"/>
      <c r="AE19" s="350"/>
      <c r="AF19" s="350"/>
      <c r="AG19" s="118"/>
    </row>
    <row r="20" spans="1:33" ht="17.25" customHeight="1">
      <c r="A20" s="62">
        <f t="shared" si="0"/>
        <v>8</v>
      </c>
      <c r="B20" s="63">
        <f t="shared" si="5"/>
        <v>17</v>
      </c>
      <c r="C20" s="399">
        <f>IF((+相談会集計!B20=0)," ",+相談会集計!B20)</f>
        <v>45221</v>
      </c>
      <c r="D20" s="262" t="str">
        <f>相談会集計!C20</f>
        <v>東地区</v>
      </c>
      <c r="E20" s="83" t="str">
        <f>IF(相談会集計!D20=0," ",相談会集計!D20)</f>
        <v>A</v>
      </c>
      <c r="F20" s="87">
        <v>3</v>
      </c>
      <c r="G20" s="88">
        <v>5</v>
      </c>
      <c r="H20" s="89"/>
      <c r="I20" s="104"/>
      <c r="J20" s="104">
        <v>1</v>
      </c>
      <c r="K20" s="104">
        <v>7</v>
      </c>
      <c r="L20" s="105"/>
      <c r="M20" s="87"/>
      <c r="N20" s="88">
        <v>8</v>
      </c>
      <c r="O20" s="89"/>
      <c r="P20" s="104"/>
      <c r="Q20" s="104">
        <v>2</v>
      </c>
      <c r="R20" s="104"/>
      <c r="S20" s="104">
        <v>3</v>
      </c>
      <c r="T20" s="88">
        <v>1</v>
      </c>
      <c r="U20" s="105">
        <v>2</v>
      </c>
      <c r="V20" s="110"/>
      <c r="W20" s="358">
        <f t="shared" si="1"/>
        <v>8</v>
      </c>
      <c r="X20" s="356"/>
      <c r="Y20" s="357"/>
      <c r="Z20" s="357">
        <f t="shared" si="2"/>
        <v>0</v>
      </c>
      <c r="AA20" s="357">
        <f t="shared" si="3"/>
        <v>0</v>
      </c>
      <c r="AB20" s="357">
        <f t="shared" si="4"/>
        <v>0</v>
      </c>
      <c r="AC20" s="350"/>
      <c r="AD20" s="350"/>
      <c r="AE20" s="350"/>
      <c r="AF20" s="350"/>
      <c r="AG20" s="118"/>
    </row>
    <row r="21" spans="1:33" ht="17.25" customHeight="1">
      <c r="A21" s="62">
        <f t="shared" si="0"/>
        <v>7</v>
      </c>
      <c r="B21" s="63">
        <f t="shared" si="5"/>
        <v>18</v>
      </c>
      <c r="C21" s="399">
        <f>IF((+相談会集計!B21=0)," ",+相談会集計!B21)</f>
        <v>45223</v>
      </c>
      <c r="D21" s="262" t="str">
        <f>相談会集計!C21</f>
        <v>公民館</v>
      </c>
      <c r="E21" s="90" t="str">
        <f>IF(相談会集計!D21=0," ",相談会集計!D21)</f>
        <v>C</v>
      </c>
      <c r="F21" s="91">
        <v>2</v>
      </c>
      <c r="G21" s="92">
        <v>5</v>
      </c>
      <c r="H21" s="93">
        <v>1</v>
      </c>
      <c r="I21" s="106"/>
      <c r="J21" s="106"/>
      <c r="K21" s="106">
        <v>5</v>
      </c>
      <c r="L21" s="107">
        <v>1</v>
      </c>
      <c r="M21" s="91">
        <v>1</v>
      </c>
      <c r="N21" s="92">
        <v>6</v>
      </c>
      <c r="O21" s="93"/>
      <c r="P21" s="106"/>
      <c r="Q21" s="106"/>
      <c r="R21" s="106"/>
      <c r="S21" s="106">
        <v>5</v>
      </c>
      <c r="T21" s="92">
        <v>2</v>
      </c>
      <c r="U21" s="107"/>
      <c r="V21" s="110"/>
      <c r="W21" s="358">
        <f t="shared" si="1"/>
        <v>7</v>
      </c>
      <c r="X21" s="356"/>
      <c r="Y21" s="357"/>
      <c r="Z21" s="357">
        <f t="shared" si="2"/>
        <v>0</v>
      </c>
      <c r="AA21" s="357">
        <f t="shared" si="3"/>
        <v>0</v>
      </c>
      <c r="AB21" s="357">
        <f t="shared" si="4"/>
        <v>0</v>
      </c>
      <c r="AC21" s="350"/>
      <c r="AD21" s="350"/>
      <c r="AE21" s="350"/>
      <c r="AF21" s="350"/>
      <c r="AG21" s="118"/>
    </row>
    <row r="22" spans="1:33" ht="17.25" customHeight="1">
      <c r="A22" s="62">
        <f t="shared" si="0"/>
        <v>5</v>
      </c>
      <c r="B22" s="63">
        <f t="shared" si="5"/>
        <v>19</v>
      </c>
      <c r="C22" s="398">
        <f>IF((+相談会集計!B22=0)," ",+相談会集計!B22)</f>
        <v>45232</v>
      </c>
      <c r="D22" s="262" t="str">
        <f>相談会集計!C22</f>
        <v>北地区</v>
      </c>
      <c r="E22" s="79" t="str">
        <f>IF(相談会集計!D22=0," ",相談会集計!D22)</f>
        <v>D</v>
      </c>
      <c r="F22" s="80">
        <v>3</v>
      </c>
      <c r="G22" s="81">
        <v>2</v>
      </c>
      <c r="H22" s="82"/>
      <c r="I22" s="100"/>
      <c r="J22" s="100">
        <v>1</v>
      </c>
      <c r="K22" s="100">
        <v>3</v>
      </c>
      <c r="L22" s="101">
        <v>1</v>
      </c>
      <c r="M22" s="80">
        <v>1</v>
      </c>
      <c r="N22" s="81">
        <v>4</v>
      </c>
      <c r="O22" s="82"/>
      <c r="P22" s="100"/>
      <c r="Q22" s="100"/>
      <c r="R22" s="100"/>
      <c r="S22" s="100">
        <v>4</v>
      </c>
      <c r="T22" s="81"/>
      <c r="U22" s="101"/>
      <c r="V22" s="113"/>
      <c r="W22" s="358">
        <f t="shared" si="1"/>
        <v>5</v>
      </c>
      <c r="X22" s="356"/>
      <c r="Y22" s="357"/>
      <c r="Z22" s="357">
        <f t="shared" si="2"/>
        <v>0</v>
      </c>
      <c r="AA22" s="357">
        <f t="shared" si="3"/>
        <v>0</v>
      </c>
      <c r="AB22" s="357">
        <f t="shared" si="4"/>
        <v>0</v>
      </c>
      <c r="AC22" s="352"/>
      <c r="AD22" s="352"/>
      <c r="AE22" s="352"/>
      <c r="AF22" s="352"/>
      <c r="AG22" s="118"/>
    </row>
    <row r="23" spans="1:33">
      <c r="A23" s="62">
        <f t="shared" si="0"/>
        <v>6</v>
      </c>
      <c r="B23" s="63">
        <f t="shared" si="5"/>
        <v>20</v>
      </c>
      <c r="C23" s="399">
        <f>IF((+相談会集計!B23=0)," ",+相談会集計!B23)</f>
        <v>45258</v>
      </c>
      <c r="D23" s="262" t="str">
        <f>相談会集計!C23</f>
        <v>公民館</v>
      </c>
      <c r="E23" s="83" t="str">
        <f>IF(相談会集計!D23=0," ",相談会集計!D23)</f>
        <v>C</v>
      </c>
      <c r="F23" s="87">
        <v>4</v>
      </c>
      <c r="G23" s="88">
        <v>2</v>
      </c>
      <c r="H23" s="89">
        <v>1</v>
      </c>
      <c r="I23" s="104">
        <v>1</v>
      </c>
      <c r="J23" s="104"/>
      <c r="K23" s="104">
        <v>4</v>
      </c>
      <c r="L23" s="105"/>
      <c r="M23" s="87">
        <v>1</v>
      </c>
      <c r="N23" s="88">
        <v>5</v>
      </c>
      <c r="O23" s="89"/>
      <c r="P23" s="104"/>
      <c r="Q23" s="104">
        <v>1</v>
      </c>
      <c r="R23" s="104"/>
      <c r="S23" s="104">
        <v>4</v>
      </c>
      <c r="T23" s="88">
        <v>1</v>
      </c>
      <c r="U23" s="105"/>
      <c r="V23" s="114"/>
      <c r="W23" s="358">
        <f t="shared" si="1"/>
        <v>6</v>
      </c>
      <c r="X23" s="356"/>
      <c r="Y23" s="357"/>
      <c r="Z23" s="357">
        <f t="shared" si="2"/>
        <v>0</v>
      </c>
      <c r="AA23" s="357">
        <f t="shared" si="3"/>
        <v>0</v>
      </c>
      <c r="AB23" s="357">
        <f t="shared" si="4"/>
        <v>0</v>
      </c>
      <c r="AC23" s="353"/>
      <c r="AD23" s="353"/>
      <c r="AE23" s="353"/>
      <c r="AF23" s="353"/>
      <c r="AG23" s="118"/>
    </row>
    <row r="24" spans="1:33">
      <c r="A24" s="62">
        <f t="shared" si="0"/>
        <v>4</v>
      </c>
      <c r="B24" s="63">
        <f t="shared" si="5"/>
        <v>21</v>
      </c>
      <c r="C24" s="399">
        <f>IF((+相談会集計!B24=0)," ",+相談会集計!B24)</f>
        <v>45263</v>
      </c>
      <c r="D24" s="262" t="str">
        <f>相談会集計!C24</f>
        <v>公民館</v>
      </c>
      <c r="E24" s="83" t="str">
        <f>IF(相談会集計!D24=0," ",相談会集計!D24)</f>
        <v>A</v>
      </c>
      <c r="F24" s="87">
        <v>3</v>
      </c>
      <c r="G24" s="88">
        <v>1</v>
      </c>
      <c r="H24" s="89"/>
      <c r="I24" s="104"/>
      <c r="J24" s="104"/>
      <c r="K24" s="104">
        <v>2</v>
      </c>
      <c r="L24" s="105">
        <v>2</v>
      </c>
      <c r="M24" s="87">
        <v>0</v>
      </c>
      <c r="N24" s="88">
        <v>4</v>
      </c>
      <c r="O24" s="89"/>
      <c r="P24" s="104"/>
      <c r="Q24" s="104"/>
      <c r="R24" s="104"/>
      <c r="S24" s="104">
        <v>2</v>
      </c>
      <c r="T24" s="88">
        <v>2</v>
      </c>
      <c r="U24" s="105"/>
      <c r="V24" s="113"/>
      <c r="W24" s="358">
        <f t="shared" si="1"/>
        <v>4</v>
      </c>
      <c r="X24" s="356"/>
      <c r="Y24" s="357"/>
      <c r="Z24" s="357">
        <f t="shared" si="2"/>
        <v>0</v>
      </c>
      <c r="AA24" s="357">
        <f t="shared" si="3"/>
        <v>0</v>
      </c>
      <c r="AB24" s="357">
        <f t="shared" si="4"/>
        <v>0</v>
      </c>
      <c r="AC24" s="352"/>
      <c r="AD24" s="352"/>
      <c r="AE24" s="352"/>
      <c r="AF24" s="352"/>
      <c r="AG24" s="118"/>
    </row>
    <row r="25" spans="1:33">
      <c r="A25" s="62">
        <f t="shared" si="0"/>
        <v>8</v>
      </c>
      <c r="B25" s="63">
        <f t="shared" si="5"/>
        <v>22</v>
      </c>
      <c r="C25" s="399">
        <f>IF((+相談会集計!B25=0)," ",+相談会集計!B25)</f>
        <v>45652</v>
      </c>
      <c r="D25" s="262" t="str">
        <f>相談会集計!C25</f>
        <v>公民館</v>
      </c>
      <c r="E25" s="83" t="str">
        <f>IF(相談会集計!D25=0," ",相談会集計!D25)</f>
        <v>C</v>
      </c>
      <c r="F25" s="87">
        <v>4</v>
      </c>
      <c r="G25" s="88">
        <v>4</v>
      </c>
      <c r="H25" s="89">
        <v>1</v>
      </c>
      <c r="I25" s="104"/>
      <c r="J25" s="104"/>
      <c r="K25" s="104">
        <v>6</v>
      </c>
      <c r="L25" s="105">
        <v>1</v>
      </c>
      <c r="M25" s="87">
        <v>1</v>
      </c>
      <c r="N25" s="88">
        <v>7</v>
      </c>
      <c r="O25" s="89"/>
      <c r="P25" s="104"/>
      <c r="Q25" s="104">
        <v>1</v>
      </c>
      <c r="R25" s="104"/>
      <c r="S25" s="104">
        <v>5</v>
      </c>
      <c r="T25" s="88">
        <v>2</v>
      </c>
      <c r="U25" s="105"/>
      <c r="V25" s="115"/>
      <c r="W25" s="358">
        <f t="shared" si="1"/>
        <v>8</v>
      </c>
      <c r="X25" s="356"/>
      <c r="Y25" s="357"/>
      <c r="Z25" s="357">
        <f t="shared" si="2"/>
        <v>0</v>
      </c>
      <c r="AA25" s="357">
        <f t="shared" si="3"/>
        <v>0</v>
      </c>
      <c r="AB25" s="357">
        <f t="shared" si="4"/>
        <v>0</v>
      </c>
      <c r="AC25" s="354"/>
      <c r="AD25" s="354"/>
      <c r="AE25" s="354"/>
      <c r="AF25" s="354"/>
      <c r="AG25" s="118"/>
    </row>
    <row r="26" spans="1:33">
      <c r="A26" s="62">
        <f t="shared" si="0"/>
        <v>3</v>
      </c>
      <c r="B26" s="63">
        <f t="shared" si="5"/>
        <v>23</v>
      </c>
      <c r="C26" s="399">
        <f>IF((+相談会集計!B26=0)," ",+相談会集計!B26)</f>
        <v>45298</v>
      </c>
      <c r="D26" s="262" t="str">
        <f>相談会集計!C26</f>
        <v>公民館</v>
      </c>
      <c r="E26" s="83" t="str">
        <f>IF(相談会集計!D26=0," ",相談会集計!D26)</f>
        <v>A</v>
      </c>
      <c r="F26" s="87">
        <v>2</v>
      </c>
      <c r="G26" s="88">
        <v>1</v>
      </c>
      <c r="H26" s="89"/>
      <c r="I26" s="104"/>
      <c r="J26" s="104">
        <v>1</v>
      </c>
      <c r="K26" s="104">
        <v>1</v>
      </c>
      <c r="L26" s="105">
        <v>1</v>
      </c>
      <c r="M26" s="87"/>
      <c r="N26" s="88">
        <v>3</v>
      </c>
      <c r="O26" s="89"/>
      <c r="P26" s="104"/>
      <c r="Q26" s="104">
        <v>1</v>
      </c>
      <c r="R26" s="104"/>
      <c r="S26" s="104">
        <v>2</v>
      </c>
      <c r="T26" s="88"/>
      <c r="U26" s="105"/>
      <c r="V26" s="115"/>
      <c r="W26" s="358">
        <f t="shared" si="1"/>
        <v>3</v>
      </c>
      <c r="X26" s="356"/>
      <c r="Y26" s="357"/>
      <c r="Z26" s="357">
        <f t="shared" si="2"/>
        <v>0</v>
      </c>
      <c r="AA26" s="357">
        <f t="shared" si="3"/>
        <v>0</v>
      </c>
      <c r="AB26" s="357">
        <f t="shared" si="4"/>
        <v>0</v>
      </c>
      <c r="AC26" s="354"/>
      <c r="AD26" s="354"/>
      <c r="AE26" s="354"/>
      <c r="AF26" s="354"/>
      <c r="AG26" s="118"/>
    </row>
    <row r="27" spans="1:33">
      <c r="A27" s="62">
        <f t="shared" si="0"/>
        <v>5</v>
      </c>
      <c r="B27" s="63">
        <f t="shared" si="5"/>
        <v>24</v>
      </c>
      <c r="C27" s="400">
        <f>IF((+相談会集計!B27=0)," ",+相談会集計!B27)</f>
        <v>45302</v>
      </c>
      <c r="D27" s="262" t="str">
        <f>相談会集計!C27</f>
        <v>北地区</v>
      </c>
      <c r="E27" s="90" t="str">
        <f>IF(相談会集計!D27=0," ",相談会集計!D27)</f>
        <v>D</v>
      </c>
      <c r="F27" s="91">
        <v>4</v>
      </c>
      <c r="G27" s="92">
        <v>1</v>
      </c>
      <c r="H27" s="93"/>
      <c r="I27" s="106"/>
      <c r="J27" s="106">
        <v>1</v>
      </c>
      <c r="K27" s="106">
        <v>4</v>
      </c>
      <c r="L27" s="107"/>
      <c r="M27" s="91"/>
      <c r="N27" s="92">
        <v>5</v>
      </c>
      <c r="O27" s="93"/>
      <c r="P27" s="106"/>
      <c r="Q27" s="106"/>
      <c r="R27" s="106"/>
      <c r="S27" s="106">
        <v>5</v>
      </c>
      <c r="T27" s="92"/>
      <c r="U27" s="107"/>
      <c r="V27" s="113"/>
      <c r="W27" s="358">
        <f t="shared" si="1"/>
        <v>5</v>
      </c>
      <c r="X27" s="356"/>
      <c r="Y27" s="357"/>
      <c r="Z27" s="357">
        <f t="shared" si="2"/>
        <v>0</v>
      </c>
      <c r="AA27" s="357">
        <f t="shared" si="3"/>
        <v>0</v>
      </c>
      <c r="AB27" s="357">
        <f t="shared" si="4"/>
        <v>0</v>
      </c>
      <c r="AC27" s="352"/>
      <c r="AD27" s="352"/>
      <c r="AE27" s="352"/>
      <c r="AF27" s="352"/>
      <c r="AG27" s="118"/>
    </row>
    <row r="28" spans="1:33">
      <c r="A28" s="62">
        <f t="shared" ref="A28:A33" si="6">F28+G28</f>
        <v>7</v>
      </c>
      <c r="B28" s="63">
        <f t="shared" si="5"/>
        <v>25</v>
      </c>
      <c r="C28" s="412">
        <f>IF((+相談会集計!B28=0)," ",+相談会集計!B28)</f>
        <v>45323</v>
      </c>
      <c r="D28" s="262" t="str">
        <f>相談会集計!C28</f>
        <v>北地区</v>
      </c>
      <c r="E28" s="79" t="str">
        <f>IF(相談会集計!D28=0," ",相談会集計!D28)</f>
        <v>D</v>
      </c>
      <c r="F28" s="80">
        <v>3</v>
      </c>
      <c r="G28" s="81">
        <v>4</v>
      </c>
      <c r="H28" s="82"/>
      <c r="I28" s="100"/>
      <c r="J28" s="100">
        <v>3</v>
      </c>
      <c r="K28" s="100">
        <v>4</v>
      </c>
      <c r="L28" s="101"/>
      <c r="M28" s="80"/>
      <c r="N28" s="81">
        <v>7</v>
      </c>
      <c r="O28" s="82"/>
      <c r="P28" s="100"/>
      <c r="Q28" s="100"/>
      <c r="R28" s="100"/>
      <c r="S28" s="100">
        <v>6</v>
      </c>
      <c r="T28" s="81">
        <v>1</v>
      </c>
      <c r="U28" s="101"/>
      <c r="V28" s="110"/>
      <c r="W28" s="358">
        <f t="shared" ref="W28:W33" si="7">+F28+G28</f>
        <v>7</v>
      </c>
      <c r="X28" s="356"/>
      <c r="Y28" s="357"/>
      <c r="Z28" s="357">
        <f>IF((AND((IF($C29=$AA$3,1,0)),(IF($E28=$Z$3,1,0)))),1,0)</f>
        <v>0</v>
      </c>
      <c r="AA28" s="357">
        <f>IF((AND((IF($C29=$AB$3,1,0)),(IF($E28=$Z$3,1,0)))),1,0)</f>
        <v>0</v>
      </c>
      <c r="AB28" s="357">
        <f>IF((AND((IF($C29=$AC$3,1,0)),(IF($E28=$Z$3,1,0)))),1,0)</f>
        <v>0</v>
      </c>
      <c r="AC28" s="350"/>
      <c r="AD28" s="350"/>
      <c r="AE28" s="350"/>
      <c r="AF28" s="350"/>
      <c r="AG28" s="118"/>
    </row>
    <row r="29" spans="1:33">
      <c r="A29" s="62">
        <f t="shared" si="6"/>
        <v>3</v>
      </c>
      <c r="B29" s="63">
        <f t="shared" si="5"/>
        <v>26</v>
      </c>
      <c r="C29" s="399">
        <f>IF((+相談会集計!B29=0)," ",+相談会集計!B29)</f>
        <v>45326</v>
      </c>
      <c r="D29" s="262" t="str">
        <f>相談会集計!C29</f>
        <v>公民館</v>
      </c>
      <c r="E29" s="79" t="str">
        <f>IF(相談会集計!D29=0," ",相談会集計!D29)</f>
        <v>A</v>
      </c>
      <c r="F29" s="80">
        <v>2</v>
      </c>
      <c r="G29" s="81">
        <v>1</v>
      </c>
      <c r="H29" s="82"/>
      <c r="I29" s="100"/>
      <c r="J29" s="100"/>
      <c r="K29" s="100">
        <v>2</v>
      </c>
      <c r="L29" s="101">
        <v>1</v>
      </c>
      <c r="M29" s="80"/>
      <c r="N29" s="81">
        <v>3</v>
      </c>
      <c r="O29" s="82"/>
      <c r="P29" s="100"/>
      <c r="Q29" s="100"/>
      <c r="R29" s="100"/>
      <c r="S29" s="100">
        <v>1</v>
      </c>
      <c r="T29" s="81">
        <v>1</v>
      </c>
      <c r="U29" s="101">
        <v>1</v>
      </c>
      <c r="V29" s="110"/>
      <c r="W29" s="358">
        <f t="shared" si="7"/>
        <v>3</v>
      </c>
      <c r="X29" s="356"/>
      <c r="Y29" s="357"/>
      <c r="Z29" s="357" t="e">
        <f>IF((AND((IF(#REF!=$AA$3,1,0)),(IF($E29=$Z$3,1,0)))),1,0)</f>
        <v>#REF!</v>
      </c>
      <c r="AA29" s="357" t="e">
        <f>IF((AND((IF(#REF!=$AB$3,1,0)),(IF($E29=$Z$3,1,0)))),1,0)</f>
        <v>#REF!</v>
      </c>
      <c r="AB29" s="357" t="e">
        <f>IF((AND((IF(#REF!=$AC$3,1,0)),(IF($E29=$Z$3,1,0)))),1,0)</f>
        <v>#REF!</v>
      </c>
      <c r="AC29" s="350"/>
      <c r="AD29" s="350"/>
      <c r="AE29" s="350"/>
      <c r="AF29" s="350"/>
      <c r="AG29" s="118"/>
    </row>
    <row r="30" spans="1:33">
      <c r="A30" s="62">
        <f t="shared" si="6"/>
        <v>7</v>
      </c>
      <c r="B30" s="63">
        <f t="shared" si="5"/>
        <v>27</v>
      </c>
      <c r="C30" s="399">
        <f>IF((+相談会集計!B30=0)," ",+相談会集計!B30)</f>
        <v>45349</v>
      </c>
      <c r="D30" s="262" t="str">
        <f>相談会集計!C30</f>
        <v>公民館</v>
      </c>
      <c r="E30" s="83" t="str">
        <f>IF(相談会集計!D30=0," ",相談会集計!D30)</f>
        <v>C</v>
      </c>
      <c r="F30" s="87">
        <v>2</v>
      </c>
      <c r="G30" s="88">
        <v>5</v>
      </c>
      <c r="H30" s="89">
        <v>1</v>
      </c>
      <c r="I30" s="104"/>
      <c r="J30" s="104">
        <v>2</v>
      </c>
      <c r="K30" s="104">
        <v>3</v>
      </c>
      <c r="L30" s="105">
        <v>1</v>
      </c>
      <c r="M30" s="87">
        <v>1</v>
      </c>
      <c r="N30" s="88">
        <v>6</v>
      </c>
      <c r="O30" s="89"/>
      <c r="P30" s="104"/>
      <c r="Q30" s="104"/>
      <c r="R30" s="104"/>
      <c r="S30" s="104">
        <v>2</v>
      </c>
      <c r="T30" s="88">
        <v>5</v>
      </c>
      <c r="U30" s="105"/>
      <c r="V30" s="110"/>
      <c r="W30" s="358">
        <f t="shared" si="7"/>
        <v>7</v>
      </c>
      <c r="X30" s="356"/>
      <c r="Y30" s="357"/>
      <c r="Z30" s="357">
        <f t="shared" ref="Z30:Z33" si="8">IF((AND((IF($C30=$AA$3,1,0)),(IF($E30=$Z$3,1,0)))),1,0)</f>
        <v>0</v>
      </c>
      <c r="AA30" s="357">
        <f t="shared" ref="AA30:AA33" si="9">IF((AND((IF($C30=$AB$3,1,0)),(IF($E30=$Z$3,1,0)))),1,0)</f>
        <v>0</v>
      </c>
      <c r="AB30" s="357">
        <f t="shared" ref="AB30:AB33" si="10">IF((AND((IF($C30=$AC$3,1,0)),(IF($E30=$Z$3,1,0)))),1,0)</f>
        <v>0</v>
      </c>
      <c r="AC30" s="350"/>
      <c r="AD30" s="350"/>
      <c r="AE30" s="350"/>
      <c r="AF30" s="350"/>
      <c r="AG30" s="118"/>
    </row>
    <row r="31" spans="1:33">
      <c r="A31" s="62">
        <f t="shared" si="6"/>
        <v>4</v>
      </c>
      <c r="B31" s="63">
        <f t="shared" si="5"/>
        <v>28</v>
      </c>
      <c r="C31" s="399">
        <f>IF((+相談会集計!B31=0)," ",+相談会集計!B31)</f>
        <v>45354</v>
      </c>
      <c r="D31" s="262" t="str">
        <f>相談会集計!C31</f>
        <v>公民館</v>
      </c>
      <c r="E31" s="83" t="str">
        <f>IF(相談会集計!D31=0," ",相談会集計!D31)</f>
        <v>A</v>
      </c>
      <c r="F31" s="87">
        <v>3</v>
      </c>
      <c r="G31" s="88">
        <v>1</v>
      </c>
      <c r="H31" s="89"/>
      <c r="I31" s="104"/>
      <c r="J31" s="104"/>
      <c r="K31" s="104">
        <v>2</v>
      </c>
      <c r="L31" s="105">
        <v>2</v>
      </c>
      <c r="M31" s="87">
        <v>1</v>
      </c>
      <c r="N31" s="88">
        <v>3</v>
      </c>
      <c r="O31" s="89"/>
      <c r="P31" s="104"/>
      <c r="Q31" s="104"/>
      <c r="R31" s="104"/>
      <c r="S31" s="104">
        <v>2</v>
      </c>
      <c r="T31" s="88">
        <v>2</v>
      </c>
      <c r="U31" s="105"/>
      <c r="V31" s="110"/>
      <c r="W31" s="358">
        <f t="shared" si="7"/>
        <v>4</v>
      </c>
      <c r="X31" s="356"/>
      <c r="Y31" s="357"/>
      <c r="Z31" s="357">
        <f t="shared" si="8"/>
        <v>0</v>
      </c>
      <c r="AA31" s="357">
        <f t="shared" si="9"/>
        <v>0</v>
      </c>
      <c r="AB31" s="357">
        <f t="shared" si="10"/>
        <v>0</v>
      </c>
      <c r="AC31" s="350"/>
      <c r="AD31" s="350"/>
      <c r="AE31" s="350"/>
      <c r="AF31" s="350"/>
      <c r="AG31" s="118"/>
    </row>
    <row r="32" spans="1:33">
      <c r="A32" s="62">
        <f t="shared" si="6"/>
        <v>5</v>
      </c>
      <c r="B32" s="63">
        <f t="shared" si="5"/>
        <v>29</v>
      </c>
      <c r="C32" s="399">
        <f>IF((+相談会集計!B32=0)," ",+相談会集計!B32)</f>
        <v>45358</v>
      </c>
      <c r="D32" s="262" t="str">
        <f>相談会集計!C32</f>
        <v>北地区</v>
      </c>
      <c r="E32" s="83" t="str">
        <f>IF(相談会集計!D32=0," ",相談会集計!D32)</f>
        <v>D</v>
      </c>
      <c r="F32" s="87">
        <v>3</v>
      </c>
      <c r="G32" s="88">
        <v>2</v>
      </c>
      <c r="H32" s="89"/>
      <c r="I32" s="104"/>
      <c r="J32" s="104">
        <v>1</v>
      </c>
      <c r="K32" s="104">
        <v>4</v>
      </c>
      <c r="L32" s="105"/>
      <c r="M32" s="87"/>
      <c r="N32" s="88">
        <v>5</v>
      </c>
      <c r="O32" s="89"/>
      <c r="P32" s="104"/>
      <c r="Q32" s="104"/>
      <c r="R32" s="104"/>
      <c r="S32" s="104">
        <v>5</v>
      </c>
      <c r="T32" s="88"/>
      <c r="U32" s="105"/>
      <c r="V32" s="110"/>
      <c r="W32" s="358">
        <f t="shared" si="7"/>
        <v>5</v>
      </c>
      <c r="X32" s="356"/>
      <c r="Y32" s="357"/>
      <c r="Z32" s="357">
        <f t="shared" si="8"/>
        <v>0</v>
      </c>
      <c r="AA32" s="357">
        <f t="shared" si="9"/>
        <v>0</v>
      </c>
      <c r="AB32" s="357">
        <f t="shared" si="10"/>
        <v>0</v>
      </c>
      <c r="AC32" s="350"/>
      <c r="AD32" s="350"/>
      <c r="AE32" s="350"/>
      <c r="AF32" s="350"/>
      <c r="AG32" s="118"/>
    </row>
    <row r="33" spans="1:45" ht="18.600000000000001" thickBot="1">
      <c r="A33" s="62">
        <f t="shared" si="6"/>
        <v>5</v>
      </c>
      <c r="B33" s="63">
        <f t="shared" si="5"/>
        <v>30</v>
      </c>
      <c r="C33" s="399">
        <f>IF((+相談会集計!B33=0)," ",+相談会集計!B33)</f>
        <v>45377</v>
      </c>
      <c r="D33" s="262" t="str">
        <f>相談会集計!C33</f>
        <v>公民館</v>
      </c>
      <c r="E33" s="90" t="s">
        <v>181</v>
      </c>
      <c r="F33" s="91">
        <v>3</v>
      </c>
      <c r="G33" s="92">
        <v>2</v>
      </c>
      <c r="H33" s="93"/>
      <c r="I33" s="106"/>
      <c r="J33" s="106">
        <v>1</v>
      </c>
      <c r="K33" s="106">
        <v>3</v>
      </c>
      <c r="L33" s="107">
        <v>1</v>
      </c>
      <c r="M33" s="91"/>
      <c r="N33" s="92">
        <v>5</v>
      </c>
      <c r="O33" s="93"/>
      <c r="P33" s="106"/>
      <c r="Q33" s="106"/>
      <c r="R33" s="106"/>
      <c r="S33" s="106">
        <v>1</v>
      </c>
      <c r="T33" s="92">
        <v>4</v>
      </c>
      <c r="U33" s="107"/>
      <c r="V33" s="110"/>
      <c r="W33" s="358">
        <f t="shared" si="7"/>
        <v>5</v>
      </c>
      <c r="X33" s="356"/>
      <c r="Y33" s="357"/>
      <c r="Z33" s="357">
        <f t="shared" si="8"/>
        <v>0</v>
      </c>
      <c r="AA33" s="357">
        <f t="shared" si="9"/>
        <v>0</v>
      </c>
      <c r="AB33" s="357">
        <f t="shared" si="10"/>
        <v>0</v>
      </c>
      <c r="AC33" s="350"/>
      <c r="AD33" s="350"/>
      <c r="AE33" s="350"/>
      <c r="AF33" s="350"/>
      <c r="AG33" s="118"/>
    </row>
    <row r="34" spans="1:45" s="60" customFormat="1" ht="19.2" thickTop="1" thickBot="1">
      <c r="A34" s="68"/>
      <c r="B34" s="63"/>
      <c r="C34" s="454" t="str">
        <f>相談会集計!B36</f>
        <v>開催回数：30回</v>
      </c>
      <c r="D34" s="434"/>
      <c r="E34" s="119"/>
      <c r="F34" s="120">
        <f t="shared" ref="F34:U34" si="11">SUM(F4:F33)</f>
        <v>71</v>
      </c>
      <c r="G34" s="120">
        <f t="shared" si="11"/>
        <v>69</v>
      </c>
      <c r="H34" s="120">
        <f t="shared" si="11"/>
        <v>4</v>
      </c>
      <c r="I34" s="120">
        <f t="shared" si="11"/>
        <v>2</v>
      </c>
      <c r="J34" s="120">
        <f t="shared" si="11"/>
        <v>20</v>
      </c>
      <c r="K34" s="120">
        <f t="shared" si="11"/>
        <v>87</v>
      </c>
      <c r="L34" s="120">
        <f t="shared" si="11"/>
        <v>27</v>
      </c>
      <c r="M34" s="120">
        <f t="shared" si="11"/>
        <v>8</v>
      </c>
      <c r="N34" s="120">
        <f t="shared" si="11"/>
        <v>132</v>
      </c>
      <c r="O34" s="120">
        <f t="shared" si="11"/>
        <v>0</v>
      </c>
      <c r="P34" s="120">
        <f t="shared" si="11"/>
        <v>0</v>
      </c>
      <c r="Q34" s="120">
        <f t="shared" si="11"/>
        <v>9</v>
      </c>
      <c r="R34" s="120">
        <f t="shared" si="11"/>
        <v>1</v>
      </c>
      <c r="S34" s="120">
        <f t="shared" si="11"/>
        <v>88</v>
      </c>
      <c r="T34" s="120">
        <f t="shared" si="11"/>
        <v>34</v>
      </c>
      <c r="U34" s="120">
        <f t="shared" si="11"/>
        <v>5</v>
      </c>
      <c r="V34" s="63"/>
      <c r="W34" s="355"/>
      <c r="X34" s="356"/>
      <c r="Y34" s="359"/>
      <c r="Z34" s="360" t="e">
        <f>SUM(Z4:Z33)</f>
        <v>#REF!</v>
      </c>
      <c r="AA34" s="360" t="e">
        <f>SUM(AA4:AA33)</f>
        <v>#REF!</v>
      </c>
      <c r="AB34" s="360" t="e">
        <f>SUM(AB4:AB33)</f>
        <v>#REF!</v>
      </c>
      <c r="AC34" s="67"/>
      <c r="AD34" s="67"/>
      <c r="AE34" s="67"/>
      <c r="AF34" s="67"/>
      <c r="AG34" s="118"/>
      <c r="AH34" s="63"/>
      <c r="AI34" s="63"/>
      <c r="AJ34" s="63"/>
      <c r="AK34" s="63"/>
      <c r="AL34" s="63"/>
      <c r="AM34" s="63"/>
      <c r="AN34" s="63"/>
      <c r="AO34" s="63"/>
      <c r="AP34" s="63"/>
      <c r="AQ34" s="63"/>
      <c r="AR34" s="63"/>
      <c r="AS34" s="63"/>
    </row>
    <row r="35" spans="1:45" ht="18.600000000000001" thickBot="1">
      <c r="F35" s="122">
        <f t="shared" ref="F35:L35" si="12">IFERROR(F34/$S$40," ")</f>
        <v>0.50714285714285712</v>
      </c>
      <c r="G35" s="123">
        <f t="shared" si="12"/>
        <v>0.49285714285714288</v>
      </c>
      <c r="H35" s="124">
        <f t="shared" si="12"/>
        <v>2.8571428571428571E-2</v>
      </c>
      <c r="I35" s="166">
        <f t="shared" si="12"/>
        <v>1.4285714285714285E-2</v>
      </c>
      <c r="J35" s="167">
        <f t="shared" si="12"/>
        <v>0.14285714285714285</v>
      </c>
      <c r="K35" s="168">
        <f t="shared" si="12"/>
        <v>0.62142857142857144</v>
      </c>
      <c r="L35" s="169">
        <f t="shared" si="12"/>
        <v>0.19285714285714287</v>
      </c>
      <c r="M35" s="170">
        <f>IFERROR(M34/($M34+$N34)," ")</f>
        <v>5.7142857142857141E-2</v>
      </c>
      <c r="N35" s="171">
        <f>IFERROR(N34/($M34+$N34)," ")</f>
        <v>0.94285714285714284</v>
      </c>
      <c r="O35" s="172">
        <f t="shared" ref="O35:U35" si="13">IFERROR(O34/SUM($O$34:$U$34)," ")</f>
        <v>0</v>
      </c>
      <c r="P35" s="173">
        <f t="shared" si="13"/>
        <v>0</v>
      </c>
      <c r="Q35" s="173">
        <f t="shared" si="13"/>
        <v>6.569343065693431E-2</v>
      </c>
      <c r="R35" s="173">
        <f t="shared" si="13"/>
        <v>7.2992700729927005E-3</v>
      </c>
      <c r="S35" s="173">
        <f t="shared" si="13"/>
        <v>0.64233576642335766</v>
      </c>
      <c r="T35" s="173">
        <f t="shared" si="13"/>
        <v>0.24817518248175183</v>
      </c>
      <c r="U35" s="195">
        <f t="shared" si="13"/>
        <v>3.6496350364963501E-2</v>
      </c>
      <c r="W35" s="355"/>
      <c r="X35" s="355"/>
      <c r="Y35" s="355"/>
      <c r="Z35" s="355"/>
      <c r="AA35" s="355"/>
      <c r="AB35" s="355"/>
      <c r="AC35" s="67"/>
      <c r="AD35" s="67"/>
      <c r="AE35" s="67"/>
      <c r="AF35" s="67"/>
    </row>
    <row r="36" spans="1:45" ht="13.2" customHeight="1">
      <c r="C36" s="125"/>
      <c r="E36" s="63"/>
      <c r="F36" s="60"/>
      <c r="G36" s="60"/>
      <c r="H36" s="60"/>
      <c r="I36" s="60"/>
      <c r="J36" s="60"/>
      <c r="K36" s="60"/>
      <c r="L36" s="60"/>
      <c r="M36" s="60"/>
      <c r="N36" s="60"/>
      <c r="O36" s="60"/>
      <c r="P36" s="60"/>
      <c r="Q36" s="60"/>
      <c r="R36" s="60"/>
      <c r="S36" s="196"/>
      <c r="T36" s="196"/>
      <c r="U36" s="60"/>
      <c r="V36" s="197"/>
      <c r="W36" s="198"/>
      <c r="X36" s="198"/>
      <c r="Y36" s="198"/>
      <c r="Z36" s="198"/>
      <c r="AA36" s="198"/>
      <c r="AB36" s="198"/>
      <c r="AC36" s="198"/>
      <c r="AD36" s="198"/>
      <c r="AE36" s="198"/>
      <c r="AF36" s="198"/>
      <c r="AG36" s="197"/>
    </row>
    <row r="37" spans="1:45" s="60" customFormat="1" ht="20.399999999999999" customHeight="1" thickBot="1">
      <c r="A37" s="68"/>
      <c r="B37" s="63"/>
      <c r="C37" s="64"/>
      <c r="D37" s="126" t="s">
        <v>70</v>
      </c>
      <c r="E37"/>
      <c r="F37" s="127"/>
      <c r="G37" s="127"/>
      <c r="H37" s="127"/>
      <c r="I37" s="127"/>
      <c r="J37" s="127"/>
      <c r="K37" s="127"/>
      <c r="L37" s="127"/>
      <c r="M37" s="127"/>
      <c r="N37" s="127"/>
      <c r="O37" s="127"/>
      <c r="P37" s="127"/>
      <c r="Q37" s="127"/>
      <c r="R37" s="127"/>
      <c r="S37" s="181"/>
      <c r="T37" s="181"/>
      <c r="U37" s="150"/>
      <c r="V37" s="63"/>
      <c r="W37" s="67"/>
      <c r="X37" s="67"/>
      <c r="Y37" s="67"/>
      <c r="Z37" s="67"/>
      <c r="AA37" s="67"/>
      <c r="AB37" s="67"/>
      <c r="AC37" s="67"/>
      <c r="AD37" s="67"/>
      <c r="AE37" s="67"/>
      <c r="AF37" s="67"/>
      <c r="AG37" s="63"/>
      <c r="AH37" s="63"/>
      <c r="AI37" s="63"/>
      <c r="AJ37" s="63"/>
      <c r="AK37" s="63"/>
      <c r="AL37" s="63"/>
      <c r="AM37" s="63"/>
      <c r="AN37" s="63"/>
      <c r="AO37" s="63"/>
      <c r="AP37" s="63"/>
      <c r="AQ37" s="63"/>
      <c r="AR37" s="63"/>
      <c r="AS37" s="63"/>
    </row>
    <row r="38" spans="1:45" s="61" customFormat="1" ht="20.399999999999999" customHeight="1" thickBot="1">
      <c r="A38" s="128"/>
      <c r="B38" s="63"/>
      <c r="C38" s="65"/>
      <c r="D38" s="455" t="s">
        <v>71</v>
      </c>
      <c r="E38" s="456"/>
      <c r="F38" s="457"/>
      <c r="G38" s="458"/>
      <c r="H38" s="459" t="s">
        <v>72</v>
      </c>
      <c r="I38" s="457"/>
      <c r="J38" s="457"/>
      <c r="K38" s="458"/>
      <c r="L38" s="459" t="s">
        <v>73</v>
      </c>
      <c r="M38" s="457"/>
      <c r="N38" s="457"/>
      <c r="O38" s="458"/>
      <c r="P38" s="459" t="s">
        <v>74</v>
      </c>
      <c r="Q38" s="457"/>
      <c r="R38" s="457"/>
      <c r="S38" s="458"/>
      <c r="T38" s="60"/>
      <c r="U38" s="127"/>
      <c r="V38" s="63"/>
      <c r="W38" s="67"/>
      <c r="X38" s="68"/>
      <c r="Y38" s="68"/>
      <c r="Z38" s="68"/>
      <c r="AA38" s="68"/>
      <c r="AB38" s="68"/>
      <c r="AC38" s="63"/>
      <c r="AD38" s="63"/>
      <c r="AE38" s="63"/>
      <c r="AF38" s="63"/>
      <c r="AG38" s="63"/>
      <c r="AH38" s="64"/>
      <c r="AI38" s="64"/>
      <c r="AJ38" s="64"/>
      <c r="AK38" s="64"/>
      <c r="AL38" s="64"/>
      <c r="AM38" s="64"/>
      <c r="AN38" s="64"/>
      <c r="AO38" s="64"/>
      <c r="AP38" s="64"/>
      <c r="AQ38" s="64"/>
      <c r="AR38" s="64"/>
      <c r="AS38" s="64"/>
    </row>
    <row r="39" spans="1:45" ht="20.399999999999999" customHeight="1" thickBot="1">
      <c r="C39" s="63"/>
      <c r="D39" s="130" t="s">
        <v>75</v>
      </c>
      <c r="E39" s="131" t="s">
        <v>76</v>
      </c>
      <c r="F39" s="132" t="s">
        <v>77</v>
      </c>
      <c r="G39" s="133" t="s">
        <v>24</v>
      </c>
      <c r="H39" s="134" t="s">
        <v>75</v>
      </c>
      <c r="I39" s="174" t="s">
        <v>76</v>
      </c>
      <c r="J39" s="132" t="s">
        <v>77</v>
      </c>
      <c r="K39" s="175" t="s">
        <v>24</v>
      </c>
      <c r="L39" s="134" t="s">
        <v>75</v>
      </c>
      <c r="M39" s="174" t="s">
        <v>76</v>
      </c>
      <c r="N39" s="132" t="s">
        <v>77</v>
      </c>
      <c r="O39" s="133" t="s">
        <v>24</v>
      </c>
      <c r="P39" s="134" t="s">
        <v>78</v>
      </c>
      <c r="Q39" s="174" t="s">
        <v>76</v>
      </c>
      <c r="R39" s="132" t="s">
        <v>77</v>
      </c>
      <c r="S39" s="199" t="s">
        <v>79</v>
      </c>
      <c r="T39" s="200"/>
      <c r="U39" s="143"/>
      <c r="V39" s="201"/>
      <c r="W39" s="202"/>
      <c r="X39" s="203"/>
      <c r="Y39" s="203"/>
      <c r="Z39" s="203"/>
      <c r="AA39" s="203"/>
      <c r="AB39" s="203"/>
      <c r="AC39" s="201"/>
      <c r="AD39" s="201"/>
      <c r="AE39" s="201"/>
      <c r="AF39" s="201"/>
      <c r="AG39" s="228"/>
    </row>
    <row r="40" spans="1:45" ht="20.399999999999999" customHeight="1" thickBot="1">
      <c r="D40" s="135">
        <f>COUNTIF($D$4:$D$33,"東地区")-相談会集計!AA34</f>
        <v>6</v>
      </c>
      <c r="E40" s="136">
        <f>SUMIFS($F$4:$F$33,$D$4:$D$33,"東地区")</f>
        <v>6</v>
      </c>
      <c r="F40" s="137">
        <f>SUMIFS($G$4:$G$33,$D$4:$D$33,"東地区")</f>
        <v>16</v>
      </c>
      <c r="G40" s="138">
        <f>SUM(E40:F40)</f>
        <v>22</v>
      </c>
      <c r="H40" s="135">
        <f>COUNTIF($D$4:$D$33,"公民館")-相談会集計!AB34</f>
        <v>14</v>
      </c>
      <c r="I40" s="176">
        <f>SUMIFS($F$4:$F$33,$D$4:$D$33,"公民館")</f>
        <v>39</v>
      </c>
      <c r="J40" s="137">
        <f>SUMIFS($G$4:$G$33,$D$4:$D$33,"公民館")</f>
        <v>36</v>
      </c>
      <c r="K40" s="177">
        <f>SUM(I40:J40)</f>
        <v>75</v>
      </c>
      <c r="L40" s="135">
        <f>COUNTIF($D$4:$D$33,"北地区")-相談会集計!AC34</f>
        <v>10</v>
      </c>
      <c r="M40" s="176">
        <f>SUMIFS($F$4:$F$33,$D$4:$D$33,"北地区")</f>
        <v>26</v>
      </c>
      <c r="N40" s="137">
        <f>SUMIFS($G$4:$G$33,$D$4:$D$33,"北地区")</f>
        <v>17</v>
      </c>
      <c r="O40" s="138">
        <f>SUM(M40:N40)</f>
        <v>43</v>
      </c>
      <c r="P40" s="135">
        <f>H40+L40+D40</f>
        <v>30</v>
      </c>
      <c r="Q40" s="176">
        <f>E40+I40+M40</f>
        <v>71</v>
      </c>
      <c r="R40" s="137">
        <f>F40+J40+N40</f>
        <v>69</v>
      </c>
      <c r="S40" s="204">
        <f>G40+K40+O40</f>
        <v>140</v>
      </c>
      <c r="T40" s="196"/>
      <c r="U40" s="150"/>
      <c r="V40" s="201"/>
      <c r="W40" s="202"/>
      <c r="X40" s="203"/>
      <c r="Y40" s="203"/>
      <c r="Z40" s="203"/>
      <c r="AA40" s="203"/>
      <c r="AB40" s="203"/>
      <c r="AC40" s="201"/>
      <c r="AD40" s="201"/>
      <c r="AE40" s="201"/>
      <c r="AF40" s="201"/>
      <c r="AG40" s="228"/>
    </row>
    <row r="41" spans="1:45" ht="20.399999999999999" customHeight="1" thickBot="1">
      <c r="C41" s="65"/>
      <c r="D41" s="129"/>
      <c r="E41" s="129" t="s">
        <v>80</v>
      </c>
      <c r="F41" s="139"/>
      <c r="G41" s="139"/>
      <c r="H41" s="139"/>
      <c r="I41" s="139"/>
      <c r="J41" s="139"/>
      <c r="K41" s="139"/>
      <c r="L41" s="139"/>
      <c r="M41" s="139"/>
      <c r="N41" s="139"/>
      <c r="O41" s="139"/>
      <c r="P41" s="139"/>
      <c r="Q41" s="139"/>
      <c r="R41" s="139"/>
      <c r="S41" s="205"/>
      <c r="T41" s="200"/>
      <c r="U41" s="127"/>
      <c r="V41" s="206"/>
      <c r="W41" s="207"/>
      <c r="X41" s="208"/>
      <c r="Y41" s="208"/>
      <c r="Z41" s="208"/>
      <c r="AA41" s="208"/>
      <c r="AB41" s="208"/>
      <c r="AC41" s="206"/>
      <c r="AD41" s="206"/>
      <c r="AE41" s="206"/>
      <c r="AF41" s="206"/>
    </row>
    <row r="42" spans="1:45" ht="20.399999999999999" customHeight="1" thickBot="1">
      <c r="C42" s="65"/>
      <c r="D42" s="449" t="s">
        <v>81</v>
      </c>
      <c r="E42" s="450"/>
      <c r="F42" s="140"/>
      <c r="G42" s="141">
        <f>SUMIFS(相談会集計!$U$4:$U$36,相談会集計!$C$4:$C$36,"東地区")</f>
        <v>31</v>
      </c>
      <c r="H42" s="451" t="s">
        <v>81</v>
      </c>
      <c r="I42" s="452"/>
      <c r="J42" s="453"/>
      <c r="K42" s="141">
        <f>SUMIFS(相談会集計!$U$4:$U$36,相談会集計!$C$4:$C$36,"公民館")</f>
        <v>110</v>
      </c>
      <c r="L42" s="451" t="s">
        <v>81</v>
      </c>
      <c r="M42" s="452"/>
      <c r="N42" s="453"/>
      <c r="O42" s="97">
        <f>SUMIFS(相談会集計!$U$4:$U$36,相談会集計!$C$4:$C$36,"北地区")</f>
        <v>62</v>
      </c>
      <c r="P42" s="179" t="s">
        <v>82</v>
      </c>
      <c r="Q42" s="178"/>
      <c r="R42" s="140"/>
      <c r="S42" s="209">
        <f>G42+K42+O42</f>
        <v>203</v>
      </c>
      <c r="T42" s="196"/>
      <c r="U42" s="127"/>
      <c r="V42" s="206"/>
      <c r="W42" s="207"/>
      <c r="X42" s="208"/>
      <c r="Y42" s="208"/>
      <c r="Z42" s="208"/>
      <c r="AA42" s="208"/>
      <c r="AB42" s="208"/>
      <c r="AC42" s="206"/>
      <c r="AD42" s="206"/>
      <c r="AE42" s="206"/>
      <c r="AF42" s="206"/>
    </row>
    <row r="43" spans="1:45" ht="18" customHeight="1">
      <c r="D43" s="2"/>
      <c r="E43" s="2"/>
      <c r="F43" s="143"/>
      <c r="G43" s="143"/>
      <c r="H43" s="143"/>
      <c r="I43" s="143"/>
      <c r="J43" s="143"/>
      <c r="K43" s="143"/>
      <c r="L43" s="143"/>
      <c r="M43" s="143"/>
      <c r="N43" s="143"/>
      <c r="O43" s="143"/>
      <c r="P43" s="180"/>
      <c r="Q43" s="210" t="s">
        <v>83</v>
      </c>
      <c r="R43" s="211"/>
      <c r="S43" s="212" t="str">
        <f>"相談者＝"&amp;ROUND($S40/$P40,1)&amp;"人"</f>
        <v>相談者＝4.7人</v>
      </c>
      <c r="T43" s="61"/>
      <c r="U43" s="127"/>
    </row>
    <row r="44" spans="1:45" ht="18" customHeight="1" thickBot="1">
      <c r="D44"/>
      <c r="E44"/>
      <c r="F44" s="127"/>
      <c r="G44" s="127"/>
      <c r="H44" s="127"/>
      <c r="I44" s="127"/>
      <c r="J44" s="127"/>
      <c r="K44" s="127"/>
      <c r="L44" s="127"/>
      <c r="M44" s="127"/>
      <c r="N44" s="127"/>
      <c r="O44" s="127"/>
      <c r="P44" s="142"/>
      <c r="Q44" s="178"/>
      <c r="R44" s="213"/>
      <c r="S44" s="214" t="str">
        <f>"相談数＝"&amp;ROUND($S42/$P40,1)&amp;"件"</f>
        <v>相談数＝6.8件</v>
      </c>
      <c r="T44" s="61"/>
      <c r="U44" s="127"/>
    </row>
    <row r="45" spans="1:45" ht="10.95" customHeight="1">
      <c r="D45"/>
      <c r="E45"/>
      <c r="F45" s="127"/>
      <c r="G45" s="127"/>
      <c r="H45" s="127"/>
      <c r="I45" s="127"/>
      <c r="J45" s="127"/>
      <c r="K45" s="127"/>
      <c r="L45" s="127"/>
      <c r="M45" s="127"/>
      <c r="N45" s="127"/>
      <c r="O45" s="127"/>
      <c r="P45" s="143"/>
      <c r="Q45" s="143"/>
      <c r="R45" s="190"/>
      <c r="S45" s="59"/>
      <c r="T45" s="59"/>
      <c r="U45" s="127"/>
    </row>
    <row r="46" spans="1:45" ht="19.2" customHeight="1">
      <c r="D46"/>
      <c r="E46"/>
      <c r="F46" s="127"/>
      <c r="G46" s="127"/>
      <c r="H46" s="127"/>
      <c r="I46" s="127"/>
      <c r="J46" s="127"/>
      <c r="K46" s="127"/>
      <c r="L46" s="127"/>
      <c r="M46" s="127"/>
      <c r="N46" s="127"/>
      <c r="O46" s="127"/>
      <c r="P46" s="143"/>
      <c r="Q46" s="143"/>
      <c r="R46" s="190"/>
      <c r="S46" s="59"/>
      <c r="T46" s="59"/>
      <c r="U46" s="127"/>
    </row>
    <row r="47" spans="1:45" s="61" customFormat="1" ht="15.6" customHeight="1" thickBot="1">
      <c r="A47" s="128"/>
      <c r="B47" s="63"/>
      <c r="C47" s="65"/>
      <c r="D47" s="126" t="s">
        <v>84</v>
      </c>
      <c r="E47"/>
      <c r="F47" s="127"/>
      <c r="G47" s="127"/>
      <c r="H47" s="144" t="s">
        <v>85</v>
      </c>
      <c r="I47" s="127"/>
      <c r="J47" s="127"/>
      <c r="K47" s="127"/>
      <c r="L47" s="127"/>
      <c r="M47" s="181"/>
      <c r="N47" s="144" t="s">
        <v>86</v>
      </c>
      <c r="O47" s="127"/>
      <c r="P47" s="127"/>
      <c r="Q47" s="127"/>
      <c r="R47" s="127"/>
      <c r="S47" s="181"/>
      <c r="T47" s="181"/>
      <c r="U47" s="127"/>
      <c r="V47" s="63"/>
      <c r="W47" s="67"/>
      <c r="X47" s="68"/>
      <c r="Y47" s="68"/>
      <c r="Z47" s="68"/>
      <c r="AA47" s="68"/>
      <c r="AB47" s="68"/>
      <c r="AC47" s="63"/>
      <c r="AD47" s="63"/>
      <c r="AE47" s="63"/>
      <c r="AF47" s="63"/>
      <c r="AG47" s="63"/>
      <c r="AH47" s="64"/>
      <c r="AI47" s="64"/>
      <c r="AJ47" s="64"/>
      <c r="AK47" s="64"/>
      <c r="AL47" s="64"/>
      <c r="AM47" s="64"/>
      <c r="AN47" s="64"/>
      <c r="AO47" s="64"/>
      <c r="AP47" s="64"/>
      <c r="AQ47" s="64"/>
      <c r="AR47" s="64"/>
      <c r="AS47" s="64"/>
    </row>
    <row r="48" spans="1:45" ht="15.6" customHeight="1">
      <c r="C48" s="65"/>
      <c r="D48" s="145" t="s">
        <v>76</v>
      </c>
      <c r="E48" s="146" t="s">
        <v>77</v>
      </c>
      <c r="F48" s="127"/>
      <c r="G48" s="127"/>
      <c r="H48" s="147" t="str">
        <f>+H3</f>
        <v>～49</v>
      </c>
      <c r="I48" s="182" t="str">
        <f>+I3</f>
        <v>50～</v>
      </c>
      <c r="J48" s="182" t="str">
        <f>+J3</f>
        <v>60～</v>
      </c>
      <c r="K48" s="182" t="str">
        <f>+K3</f>
        <v>70～</v>
      </c>
      <c r="L48" s="183" t="str">
        <f>+L3</f>
        <v>80～</v>
      </c>
      <c r="M48" s="127"/>
      <c r="N48" s="184" t="str">
        <f>+O3</f>
        <v>ＸＰ</v>
      </c>
      <c r="O48" s="185" t="str">
        <f>+P3</f>
        <v>VISTA</v>
      </c>
      <c r="P48" s="311" t="str">
        <f>+Q3</f>
        <v>Win 7</v>
      </c>
      <c r="Q48" s="311" t="str">
        <f>+R3</f>
        <v>Win 8</v>
      </c>
      <c r="R48" s="312" t="str">
        <f>+S3</f>
        <v>Win 10</v>
      </c>
      <c r="S48" s="313" t="str">
        <f>+$T3</f>
        <v>Win 11</v>
      </c>
      <c r="T48" s="215" t="str">
        <f>+$U3</f>
        <v>Mobile</v>
      </c>
      <c r="U48" s="127"/>
    </row>
    <row r="49" spans="3:21" ht="15.6" customHeight="1" thickBot="1">
      <c r="D49" s="148">
        <f>F34</f>
        <v>71</v>
      </c>
      <c r="E49" s="149">
        <f>G34</f>
        <v>69</v>
      </c>
      <c r="F49" s="144" t="s">
        <v>87</v>
      </c>
      <c r="G49" s="150"/>
      <c r="H49" s="151">
        <f>H34</f>
        <v>4</v>
      </c>
      <c r="I49" s="186">
        <f>I34</f>
        <v>2</v>
      </c>
      <c r="J49" s="186">
        <f>J34</f>
        <v>20</v>
      </c>
      <c r="K49" s="186">
        <f>K34</f>
        <v>87</v>
      </c>
      <c r="L49" s="187">
        <f>L34</f>
        <v>27</v>
      </c>
      <c r="M49" s="144" t="s">
        <v>87</v>
      </c>
      <c r="N49" s="188">
        <f>O34</f>
        <v>0</v>
      </c>
      <c r="O49" s="189">
        <f>P34</f>
        <v>0</v>
      </c>
      <c r="P49" s="189">
        <f>Q34</f>
        <v>9</v>
      </c>
      <c r="Q49" s="189">
        <f>R34</f>
        <v>1</v>
      </c>
      <c r="R49" s="216">
        <f>S34</f>
        <v>88</v>
      </c>
      <c r="S49" s="217">
        <f>$T34</f>
        <v>34</v>
      </c>
      <c r="T49" s="217">
        <f>$U34</f>
        <v>5</v>
      </c>
      <c r="U49" s="218" t="s">
        <v>88</v>
      </c>
    </row>
    <row r="50" spans="3:21" ht="15.6" customHeight="1">
      <c r="C50" s="65"/>
      <c r="D50"/>
      <c r="E50"/>
      <c r="F50" s="127"/>
      <c r="G50" s="127"/>
      <c r="H50" s="127"/>
      <c r="I50" s="150"/>
      <c r="J50" s="190"/>
      <c r="K50" s="127"/>
      <c r="L50" s="127"/>
      <c r="M50" s="127"/>
      <c r="N50" s="127"/>
      <c r="O50" s="127"/>
      <c r="P50" s="127"/>
      <c r="Q50" s="127"/>
      <c r="R50" s="127"/>
      <c r="S50" s="181"/>
      <c r="T50" s="181"/>
      <c r="U50" s="127"/>
    </row>
    <row r="51" spans="3:21" ht="15.6" customHeight="1">
      <c r="C51" s="65"/>
      <c r="D51" s="65"/>
      <c r="I51" s="61"/>
      <c r="J51" s="144"/>
    </row>
    <row r="52" spans="3:21">
      <c r="C52" s="65"/>
      <c r="D52" s="65"/>
      <c r="I52" s="61"/>
      <c r="J52" s="144"/>
    </row>
    <row r="53" spans="3:21">
      <c r="C53" s="65"/>
      <c r="D53" s="65"/>
      <c r="I53" s="61"/>
      <c r="J53" s="60"/>
    </row>
    <row r="54" spans="3:21">
      <c r="C54" s="65"/>
      <c r="D54" s="65"/>
      <c r="I54" s="61"/>
      <c r="J54" s="60"/>
    </row>
    <row r="55" spans="3:21">
      <c r="C55" s="65"/>
      <c r="D55" s="65"/>
      <c r="I55" s="61"/>
      <c r="J55" s="60"/>
    </row>
    <row r="56" spans="3:21">
      <c r="C56" s="65"/>
      <c r="D56" s="65"/>
      <c r="I56" s="61"/>
      <c r="J56" s="60"/>
      <c r="S56" s="59"/>
      <c r="T56" s="59"/>
    </row>
    <row r="57" spans="3:21">
      <c r="C57" s="65"/>
      <c r="D57" s="65"/>
      <c r="I57" s="61"/>
      <c r="J57" s="60"/>
      <c r="S57" s="59"/>
      <c r="T57" s="59"/>
    </row>
    <row r="58" spans="3:21">
      <c r="C58" s="65"/>
      <c r="D58" s="65"/>
      <c r="I58" s="61"/>
      <c r="J58" s="60"/>
      <c r="S58" s="59"/>
      <c r="T58" s="59"/>
    </row>
    <row r="59" spans="3:21">
      <c r="C59" s="65"/>
      <c r="D59" s="65"/>
      <c r="I59" s="61"/>
      <c r="J59" s="60"/>
      <c r="S59" s="59"/>
      <c r="T59" s="59"/>
    </row>
    <row r="60" spans="3:21">
      <c r="C60" s="65"/>
      <c r="D60" s="65"/>
      <c r="I60" s="61"/>
      <c r="J60" s="60"/>
      <c r="S60" s="59"/>
      <c r="T60" s="59"/>
    </row>
    <row r="61" spans="3:21">
      <c r="C61" s="65"/>
      <c r="D61" s="65"/>
      <c r="I61" s="61"/>
      <c r="J61" s="60"/>
      <c r="S61" s="59"/>
      <c r="T61" s="59"/>
    </row>
    <row r="62" spans="3:21">
      <c r="C62" s="65"/>
      <c r="D62" s="65"/>
      <c r="I62" s="61"/>
      <c r="J62" s="60"/>
      <c r="S62" s="59"/>
      <c r="T62" s="59"/>
    </row>
    <row r="63" spans="3:21">
      <c r="C63" s="65"/>
      <c r="D63" s="65"/>
      <c r="I63" s="61"/>
      <c r="J63" s="60"/>
      <c r="S63" s="59"/>
      <c r="T63" s="59"/>
    </row>
    <row r="64" spans="3:21">
      <c r="C64" s="65"/>
      <c r="D64" s="65"/>
      <c r="I64" s="61"/>
      <c r="J64" s="60"/>
      <c r="S64" s="59"/>
      <c r="T64" s="59"/>
    </row>
    <row r="65" spans="3:65">
      <c r="C65" s="65"/>
      <c r="D65" s="65"/>
      <c r="I65" s="61"/>
      <c r="J65" s="60"/>
      <c r="S65" s="59"/>
      <c r="T65" s="59"/>
    </row>
    <row r="66" spans="3:65">
      <c r="C66" s="65"/>
      <c r="D66" s="65"/>
      <c r="I66" s="61"/>
      <c r="J66" s="60"/>
      <c r="S66" s="59"/>
      <c r="T66" s="59"/>
      <c r="AT66" s="62"/>
      <c r="AU66" s="62"/>
      <c r="AV66" s="62"/>
      <c r="AW66" s="62"/>
      <c r="AX66" s="62"/>
      <c r="AY66" s="62"/>
      <c r="AZ66" s="62"/>
      <c r="BA66" s="62"/>
      <c r="BB66" s="62"/>
      <c r="BC66" s="62"/>
      <c r="BD66" s="62"/>
      <c r="BE66" s="62"/>
      <c r="BF66" s="62"/>
      <c r="BG66" s="62"/>
      <c r="BH66" s="62"/>
      <c r="BI66" s="62"/>
      <c r="BJ66" s="62"/>
      <c r="BK66" s="62"/>
      <c r="BL66" s="62"/>
      <c r="BM66" s="62"/>
    </row>
    <row r="67" spans="3:65" ht="22.2">
      <c r="C67" s="65"/>
      <c r="D67" s="65"/>
      <c r="I67" s="61"/>
      <c r="J67" s="60"/>
      <c r="S67" s="59"/>
      <c r="T67" s="59"/>
      <c r="AH67" s="229"/>
      <c r="AT67" s="62"/>
      <c r="AU67" s="62"/>
      <c r="AV67" s="62"/>
      <c r="AW67" s="62"/>
      <c r="AX67" s="62"/>
      <c r="AY67" s="62"/>
      <c r="AZ67" s="62"/>
      <c r="BA67" s="62"/>
      <c r="BB67" s="62"/>
      <c r="BC67" s="62"/>
      <c r="BD67" s="62"/>
      <c r="BE67" s="62"/>
      <c r="BF67" s="62"/>
      <c r="BG67" s="62"/>
      <c r="BH67" s="62"/>
      <c r="BI67" s="62"/>
      <c r="BJ67" s="62"/>
      <c r="BK67" s="62"/>
      <c r="BL67" s="62"/>
      <c r="BM67" s="62"/>
    </row>
    <row r="68" spans="3:65" ht="18" customHeight="1">
      <c r="C68" s="65"/>
      <c r="D68" s="65"/>
      <c r="I68" s="61"/>
      <c r="J68" s="60"/>
      <c r="S68" s="59"/>
      <c r="T68" s="59"/>
      <c r="AG68" s="65"/>
      <c r="AT68" s="62"/>
      <c r="AU68" s="62"/>
      <c r="AV68" s="62"/>
      <c r="AW68" s="62"/>
      <c r="AX68" s="62"/>
      <c r="AY68" s="62"/>
      <c r="AZ68" s="62"/>
      <c r="BA68" s="62"/>
      <c r="BB68" s="62"/>
      <c r="BC68" s="62"/>
      <c r="BD68" s="62"/>
      <c r="BE68" s="62"/>
      <c r="BF68" s="62"/>
      <c r="BG68" s="62"/>
      <c r="BH68" s="62"/>
      <c r="BI68" s="62"/>
      <c r="BJ68" s="62"/>
      <c r="BK68" s="62"/>
      <c r="BL68" s="62"/>
      <c r="BM68" s="62"/>
    </row>
    <row r="69" spans="3:65" ht="18" customHeight="1">
      <c r="C69" s="65"/>
      <c r="D69" s="65"/>
      <c r="I69" s="61"/>
      <c r="J69" s="60"/>
      <c r="S69" s="59"/>
      <c r="T69" s="59"/>
      <c r="AG69" s="65"/>
      <c r="AT69" s="62"/>
      <c r="AU69" s="62"/>
      <c r="AV69" s="62"/>
      <c r="AW69" s="62"/>
      <c r="AX69" s="62"/>
      <c r="AY69" s="62"/>
      <c r="AZ69" s="62"/>
      <c r="BA69" s="62"/>
      <c r="BB69" s="62"/>
      <c r="BC69" s="62"/>
      <c r="BD69" s="62"/>
      <c r="BE69" s="62"/>
      <c r="BF69" s="62"/>
      <c r="BG69" s="62"/>
      <c r="BH69" s="62"/>
      <c r="BI69" s="62"/>
      <c r="BJ69" s="62"/>
      <c r="BK69" s="62"/>
      <c r="BL69" s="62"/>
      <c r="BM69" s="62"/>
    </row>
    <row r="70" spans="3:65" ht="18.600000000000001" thickBot="1">
      <c r="D70" s="65" t="s">
        <v>194</v>
      </c>
      <c r="F70" s="65"/>
      <c r="G70" s="65"/>
      <c r="H70" s="65"/>
      <c r="I70" s="65"/>
      <c r="J70" s="64"/>
      <c r="L70" s="126"/>
      <c r="M70" s="64"/>
      <c r="N70" s="126"/>
      <c r="O70" s="64"/>
      <c r="P70" s="126"/>
      <c r="Q70" s="64"/>
      <c r="R70" s="64" t="s">
        <v>214</v>
      </c>
      <c r="S70" s="59"/>
      <c r="T70" s="59"/>
      <c r="AC70" s="68"/>
      <c r="AD70" s="68"/>
      <c r="AS70" s="64"/>
      <c r="AT70" s="65"/>
      <c r="AU70" s="65"/>
      <c r="AV70" s="65"/>
      <c r="AW70" s="65"/>
      <c r="AX70" s="65"/>
      <c r="AY70" s="65"/>
      <c r="AZ70" s="65"/>
      <c r="BA70" s="62"/>
      <c r="BB70" s="62"/>
      <c r="BC70" s="62"/>
      <c r="BD70" s="62"/>
      <c r="BE70" s="62"/>
      <c r="BF70" s="62"/>
      <c r="BG70" s="62"/>
      <c r="BH70" s="62"/>
      <c r="BI70" s="62"/>
      <c r="BJ70" s="62"/>
      <c r="BK70" s="62"/>
      <c r="BL70" s="62"/>
      <c r="BM70" s="62"/>
    </row>
    <row r="71" spans="3:65" ht="18.600000000000001" thickBot="1">
      <c r="C71" s="65"/>
      <c r="D71" s="152" t="s">
        <v>2</v>
      </c>
      <c r="E71" s="153" t="s">
        <v>89</v>
      </c>
      <c r="F71" s="154" t="s">
        <v>90</v>
      </c>
      <c r="G71" s="154" t="s">
        <v>91</v>
      </c>
      <c r="H71" s="154" t="s">
        <v>92</v>
      </c>
      <c r="I71" s="154" t="s">
        <v>93</v>
      </c>
      <c r="J71" s="154" t="s">
        <v>94</v>
      </c>
      <c r="K71" s="154" t="s">
        <v>95</v>
      </c>
      <c r="L71" s="154" t="s">
        <v>96</v>
      </c>
      <c r="M71" s="154" t="s">
        <v>97</v>
      </c>
      <c r="N71" s="154" t="s">
        <v>98</v>
      </c>
      <c r="O71" s="154" t="s">
        <v>99</v>
      </c>
      <c r="P71" s="191" t="s">
        <v>100</v>
      </c>
      <c r="Q71" s="219" t="s">
        <v>24</v>
      </c>
      <c r="R71" s="220" t="s">
        <v>101</v>
      </c>
      <c r="S71" s="59"/>
      <c r="T71" s="59"/>
      <c r="AC71" s="68"/>
      <c r="AD71" s="68"/>
      <c r="AT71" s="231"/>
      <c r="AU71" s="232"/>
      <c r="AV71" s="65"/>
      <c r="AW71" s="65"/>
      <c r="AX71" s="65"/>
      <c r="AY71" s="65"/>
      <c r="AZ71" s="65"/>
      <c r="BA71" s="62"/>
      <c r="BB71" s="62"/>
      <c r="BC71" s="62"/>
      <c r="BD71" s="62"/>
      <c r="BE71" s="62"/>
      <c r="BF71" s="62"/>
      <c r="BG71" s="62"/>
      <c r="BH71" s="62"/>
      <c r="BI71" s="62"/>
      <c r="BJ71" s="62"/>
      <c r="BK71" s="62"/>
      <c r="BL71" s="62"/>
      <c r="BM71" s="62"/>
    </row>
    <row r="72" spans="3:65">
      <c r="C72" s="65"/>
      <c r="D72" s="155" t="s">
        <v>102</v>
      </c>
      <c r="E72" s="156">
        <f>F5+G5</f>
        <v>3</v>
      </c>
      <c r="F72" s="156">
        <f>F8+G8</f>
        <v>2</v>
      </c>
      <c r="G72" s="373"/>
      <c r="H72" s="157">
        <f>F13+G13</f>
        <v>3</v>
      </c>
      <c r="I72" s="157">
        <f>F14+G14</f>
        <v>4</v>
      </c>
      <c r="J72" s="157">
        <f>F17+G17</f>
        <v>2</v>
      </c>
      <c r="K72" s="157">
        <f>F20+G20</f>
        <v>8</v>
      </c>
      <c r="L72" s="373"/>
      <c r="M72" s="157">
        <f>F24+G24</f>
        <v>4</v>
      </c>
      <c r="N72" s="157">
        <f>G26+F26</f>
        <v>3</v>
      </c>
      <c r="O72" s="157">
        <f>F29+G29</f>
        <v>3</v>
      </c>
      <c r="P72" s="192">
        <f>F31+G31</f>
        <v>4</v>
      </c>
      <c r="Q72" s="221">
        <f>SUM(E72:P72)</f>
        <v>36</v>
      </c>
      <c r="R72" s="222">
        <f>IFERROR(Q72/$D$40," ")</f>
        <v>6</v>
      </c>
      <c r="S72" s="117"/>
      <c r="T72" s="117"/>
      <c r="AC72" s="68"/>
      <c r="AD72" s="68"/>
      <c r="AH72" s="230"/>
      <c r="AI72" s="63"/>
      <c r="AJ72" s="63"/>
      <c r="AK72" s="63"/>
      <c r="AL72" s="63"/>
      <c r="AM72" s="63"/>
      <c r="AN72" s="63"/>
      <c r="AO72" s="63"/>
      <c r="AP72" s="63"/>
      <c r="AQ72" s="63"/>
      <c r="AR72" s="63"/>
      <c r="AS72" s="63"/>
      <c r="AT72" s="63"/>
      <c r="AU72" s="2"/>
      <c r="AV72" s="233"/>
      <c r="AW72" s="65"/>
      <c r="AX72" s="65"/>
      <c r="AY72" s="65"/>
      <c r="AZ72" s="65"/>
      <c r="BA72" s="62"/>
      <c r="BB72" s="62"/>
      <c r="BC72" s="62"/>
      <c r="BD72" s="62"/>
      <c r="BE72" s="62"/>
      <c r="BF72" s="62"/>
      <c r="BG72" s="62"/>
      <c r="BH72" s="62"/>
      <c r="BI72" s="62"/>
      <c r="BJ72" s="62"/>
      <c r="BK72" s="62"/>
      <c r="BL72" s="62"/>
      <c r="BM72" s="62"/>
    </row>
    <row r="73" spans="3:65">
      <c r="C73" s="65"/>
      <c r="D73" s="158" t="s">
        <v>103</v>
      </c>
      <c r="E73" s="159">
        <f>F6+G6</f>
        <v>3</v>
      </c>
      <c r="F73" s="159">
        <f>F9+G9</f>
        <v>6</v>
      </c>
      <c r="G73" s="157">
        <f>F11+G11</f>
        <v>9</v>
      </c>
      <c r="H73" s="373"/>
      <c r="I73" s="193">
        <f>F15+G15</f>
        <v>9</v>
      </c>
      <c r="J73" s="157">
        <f>F18+G18</f>
        <v>1</v>
      </c>
      <c r="K73" s="157">
        <f>F21+G21</f>
        <v>7</v>
      </c>
      <c r="L73" s="157">
        <f>F22+G22</f>
        <v>5</v>
      </c>
      <c r="M73" s="157">
        <f>F25+G25</f>
        <v>8</v>
      </c>
      <c r="N73" s="373"/>
      <c r="O73" s="193">
        <f>F30+G30</f>
        <v>7</v>
      </c>
      <c r="P73" s="192">
        <f>F33+G33</f>
        <v>5</v>
      </c>
      <c r="Q73" s="221">
        <f t="shared" ref="Q73:Q75" si="14">SUM(E73:P73)</f>
        <v>60</v>
      </c>
      <c r="R73" s="222">
        <f>IFERROR(Q73/$H$40," ")</f>
        <v>4.2857142857142856</v>
      </c>
      <c r="S73" s="59"/>
      <c r="T73" s="59"/>
      <c r="AC73" s="68"/>
      <c r="AD73" s="68"/>
      <c r="AH73" s="63"/>
      <c r="AI73" s="63"/>
      <c r="AJ73" s="63"/>
      <c r="AK73" s="63"/>
      <c r="AL73" s="63"/>
      <c r="AM73" s="63"/>
      <c r="AN73" s="63"/>
      <c r="AO73" s="63"/>
      <c r="AP73" s="63"/>
      <c r="AQ73" s="63"/>
      <c r="AR73" s="63"/>
      <c r="AS73" s="63"/>
      <c r="AT73" s="63"/>
      <c r="AU73" s="63"/>
      <c r="AV73" s="234"/>
      <c r="AW73" s="65"/>
      <c r="AX73" s="65"/>
      <c r="AY73" s="65"/>
      <c r="AZ73" s="65"/>
      <c r="BA73" s="62"/>
      <c r="BB73" s="62"/>
      <c r="BC73" s="62"/>
      <c r="BD73" s="62"/>
      <c r="BE73" s="62"/>
      <c r="BF73" s="62"/>
      <c r="BG73" s="62"/>
      <c r="BH73" s="62"/>
      <c r="BI73" s="62"/>
      <c r="BJ73" s="62"/>
      <c r="BK73" s="62"/>
      <c r="BL73" s="62"/>
      <c r="BM73" s="62"/>
    </row>
    <row r="74" spans="3:65" ht="18.600000000000001" thickBot="1">
      <c r="C74" s="65"/>
      <c r="D74" s="160" t="s">
        <v>104</v>
      </c>
      <c r="E74" s="159">
        <f>F4+G4</f>
        <v>2</v>
      </c>
      <c r="F74" s="159">
        <f>F7+G7</f>
        <v>0</v>
      </c>
      <c r="G74" s="159">
        <f>F10+G10</f>
        <v>4</v>
      </c>
      <c r="H74" s="157">
        <f>G12+F12</f>
        <v>5</v>
      </c>
      <c r="I74" s="373"/>
      <c r="J74" s="193">
        <f>F16+G16</f>
        <v>5</v>
      </c>
      <c r="K74" s="157">
        <f>F19+G19</f>
        <v>5</v>
      </c>
      <c r="L74" s="161">
        <f>F22+G22</f>
        <v>5</v>
      </c>
      <c r="M74" s="373"/>
      <c r="N74" s="194">
        <f>G27+F27</f>
        <v>5</v>
      </c>
      <c r="O74" s="157">
        <f>F28+G28</f>
        <v>7</v>
      </c>
      <c r="P74" s="192">
        <f>F32+G32</f>
        <v>5</v>
      </c>
      <c r="Q74" s="223">
        <f t="shared" si="14"/>
        <v>43</v>
      </c>
      <c r="R74" s="224">
        <f>IFERROR(Q74/$L$40," ")</f>
        <v>4.3</v>
      </c>
      <c r="S74" s="59"/>
      <c r="T74" s="59"/>
      <c r="AC74" s="68"/>
      <c r="AD74" s="68"/>
      <c r="AH74" s="63"/>
      <c r="AI74" s="63"/>
      <c r="AJ74" s="63"/>
      <c r="AK74" s="63"/>
      <c r="AL74" s="63"/>
      <c r="AM74" s="63"/>
      <c r="AN74" s="63"/>
      <c r="AO74" s="63"/>
      <c r="AP74" s="63"/>
      <c r="AQ74" s="63"/>
      <c r="AR74" s="63"/>
      <c r="AS74" s="63"/>
      <c r="AT74" s="63"/>
      <c r="AU74" s="63"/>
      <c r="AV74" s="234"/>
      <c r="AW74" s="65"/>
      <c r="AX74" s="65"/>
      <c r="AY74" s="65"/>
      <c r="AZ74" s="65"/>
      <c r="BA74" s="62"/>
      <c r="BB74" s="62"/>
      <c r="BC74" s="62"/>
      <c r="BD74" s="62"/>
      <c r="BE74" s="62"/>
      <c r="BF74" s="62"/>
      <c r="BG74" s="62"/>
      <c r="BH74" s="62"/>
      <c r="BI74" s="62"/>
      <c r="BJ74" s="62"/>
      <c r="BK74" s="62"/>
      <c r="BL74" s="62"/>
      <c r="BM74" s="62"/>
    </row>
    <row r="75" spans="3:65" ht="18.600000000000001" thickBot="1">
      <c r="C75" s="65"/>
      <c r="D75" s="162" t="s">
        <v>24</v>
      </c>
      <c r="E75" s="163">
        <f t="shared" ref="E75:G75" si="15">SUM(E72:E74)</f>
        <v>8</v>
      </c>
      <c r="F75" s="163">
        <f t="shared" si="15"/>
        <v>8</v>
      </c>
      <c r="G75" s="163">
        <f t="shared" si="15"/>
        <v>13</v>
      </c>
      <c r="H75" s="164">
        <f t="shared" ref="H75:P75" si="16">SUM(H72:H74)</f>
        <v>8</v>
      </c>
      <c r="I75" s="164">
        <f t="shared" si="16"/>
        <v>13</v>
      </c>
      <c r="J75" s="164">
        <f t="shared" si="16"/>
        <v>8</v>
      </c>
      <c r="K75" s="164">
        <f t="shared" si="16"/>
        <v>20</v>
      </c>
      <c r="L75" s="164">
        <f t="shared" si="16"/>
        <v>10</v>
      </c>
      <c r="M75" s="164">
        <f t="shared" si="16"/>
        <v>12</v>
      </c>
      <c r="N75" s="164">
        <f t="shared" si="16"/>
        <v>8</v>
      </c>
      <c r="O75" s="164">
        <f t="shared" si="16"/>
        <v>17</v>
      </c>
      <c r="P75" s="164">
        <f t="shared" si="16"/>
        <v>14</v>
      </c>
      <c r="Q75" s="225">
        <f t="shared" si="14"/>
        <v>139</v>
      </c>
      <c r="R75" s="226">
        <f>Q75/$P$40</f>
        <v>4.6333333333333337</v>
      </c>
      <c r="S75" s="59"/>
      <c r="T75" s="59"/>
      <c r="AC75" s="68"/>
      <c r="AD75" s="68"/>
      <c r="AH75" s="63"/>
      <c r="AI75" s="63"/>
      <c r="AJ75" s="63"/>
      <c r="AK75" s="63"/>
      <c r="AL75" s="63"/>
      <c r="AM75" s="63"/>
      <c r="AN75" s="63"/>
      <c r="AO75" s="63"/>
      <c r="AP75" s="63"/>
      <c r="AQ75" s="63"/>
      <c r="AR75" s="63"/>
      <c r="AS75" s="63"/>
      <c r="AT75" s="63"/>
      <c r="AU75" s="63"/>
      <c r="AV75" s="234"/>
      <c r="AW75" s="65"/>
      <c r="AX75" s="65"/>
      <c r="AY75" s="65"/>
      <c r="AZ75" s="65"/>
      <c r="BA75" s="62"/>
      <c r="BB75" s="62"/>
      <c r="BC75" s="62"/>
      <c r="BD75" s="62"/>
      <c r="BE75" s="62"/>
      <c r="BF75" s="62"/>
      <c r="BG75" s="62"/>
      <c r="BH75" s="62"/>
      <c r="BI75" s="62"/>
      <c r="BJ75" s="62"/>
      <c r="BK75" s="62"/>
      <c r="BL75" s="62"/>
      <c r="BM75" s="62"/>
    </row>
    <row r="76" spans="3:65">
      <c r="E76" s="117" t="s">
        <v>195</v>
      </c>
      <c r="N76" s="117"/>
      <c r="AC76" s="68"/>
      <c r="AD76" s="68"/>
      <c r="AH76" s="2"/>
      <c r="AI76" s="63"/>
      <c r="AJ76" s="63"/>
      <c r="AK76" s="63"/>
      <c r="AL76" s="63"/>
      <c r="AM76" s="63"/>
      <c r="AN76" s="63"/>
      <c r="AO76" s="63"/>
      <c r="AP76" s="63"/>
      <c r="AQ76" s="63"/>
      <c r="AR76" s="63"/>
      <c r="AS76" s="63"/>
      <c r="AT76" s="63"/>
      <c r="AU76" s="63"/>
      <c r="AV76" s="234"/>
      <c r="AW76" s="65"/>
      <c r="AX76" s="65"/>
      <c r="AY76" s="65"/>
      <c r="AZ76" s="65"/>
      <c r="BA76" s="62"/>
      <c r="BB76" s="62"/>
      <c r="BC76" s="62"/>
      <c r="BD76" s="62"/>
      <c r="BE76" s="62"/>
      <c r="BF76" s="62"/>
      <c r="BG76" s="62"/>
      <c r="BH76" s="62"/>
      <c r="BI76" s="62"/>
      <c r="BJ76" s="62"/>
      <c r="BK76" s="62"/>
      <c r="BL76" s="62"/>
      <c r="BM76" s="62"/>
    </row>
    <row r="77" spans="3:65">
      <c r="AC77" s="68"/>
      <c r="AD77" s="68"/>
      <c r="AT77" s="65"/>
      <c r="AU77" s="65"/>
      <c r="AV77" s="65"/>
      <c r="AW77" s="65"/>
      <c r="AX77" s="65"/>
      <c r="AY77" s="65"/>
      <c r="AZ77" s="65"/>
      <c r="BA77" s="62"/>
      <c r="BB77" s="62"/>
      <c r="BC77" s="62"/>
      <c r="BD77" s="62"/>
      <c r="BE77" s="62"/>
      <c r="BF77" s="62"/>
      <c r="BG77" s="62"/>
      <c r="BH77" s="62"/>
      <c r="BI77" s="62"/>
      <c r="BJ77" s="62"/>
      <c r="BK77" s="62"/>
      <c r="BL77" s="62"/>
      <c r="BM77" s="62"/>
    </row>
    <row r="78" spans="3:65">
      <c r="AC78" s="68"/>
      <c r="AD78" s="68"/>
    </row>
    <row r="79" spans="3:65">
      <c r="AC79" s="68"/>
      <c r="AD79" s="68"/>
    </row>
    <row r="80" spans="3:65">
      <c r="AC80" s="68"/>
      <c r="AD80" s="68"/>
    </row>
    <row r="81" spans="29:30">
      <c r="AC81" s="68"/>
      <c r="AD81" s="68"/>
    </row>
    <row r="82" spans="29:30">
      <c r="AC82" s="68"/>
      <c r="AD82" s="68"/>
    </row>
    <row r="83" spans="29:30">
      <c r="AC83" s="68"/>
      <c r="AD83" s="68"/>
    </row>
    <row r="84" spans="29:30">
      <c r="AC84" s="68"/>
      <c r="AD84" s="68"/>
    </row>
    <row r="100" spans="2:20" ht="21.9" customHeight="1">
      <c r="S100" s="59"/>
      <c r="T100" s="59"/>
    </row>
    <row r="101" spans="2:20">
      <c r="B101" s="235"/>
      <c r="S101" s="59"/>
      <c r="T101" s="59"/>
    </row>
    <row r="102" spans="2:20">
      <c r="S102" s="59"/>
      <c r="T102" s="59"/>
    </row>
    <row r="103" spans="2:20">
      <c r="S103" s="59"/>
      <c r="T103" s="59"/>
    </row>
    <row r="104" spans="2:20">
      <c r="S104" s="59"/>
      <c r="T104" s="59"/>
    </row>
    <row r="105" spans="2:20">
      <c r="S105" s="59"/>
      <c r="T105" s="59"/>
    </row>
    <row r="106" spans="2:20">
      <c r="S106" s="59"/>
      <c r="T106" s="59"/>
    </row>
    <row r="107" spans="2:20">
      <c r="S107" s="59"/>
      <c r="T107" s="59"/>
    </row>
    <row r="108" spans="2:20">
      <c r="S108" s="59"/>
      <c r="T108" s="59"/>
    </row>
    <row r="109" spans="2:20">
      <c r="S109" s="59"/>
      <c r="T109" s="59"/>
    </row>
    <row r="110" spans="2:20">
      <c r="S110" s="59"/>
      <c r="T110" s="59"/>
    </row>
    <row r="111" spans="2:20">
      <c r="S111" s="59"/>
      <c r="T111" s="59"/>
    </row>
    <row r="112" spans="2:20">
      <c r="S112" s="59"/>
      <c r="T112" s="59"/>
    </row>
    <row r="113" spans="19:20">
      <c r="S113" s="59"/>
      <c r="T113" s="59"/>
    </row>
    <row r="114" spans="19:20">
      <c r="S114" s="59"/>
      <c r="T114" s="59"/>
    </row>
    <row r="115" spans="19:20">
      <c r="S115" s="59"/>
      <c r="T115" s="59"/>
    </row>
    <row r="116" spans="19:20">
      <c r="S116" s="59"/>
      <c r="T116" s="59"/>
    </row>
    <row r="117" spans="19:20">
      <c r="S117" s="59"/>
      <c r="T117" s="59"/>
    </row>
    <row r="118" spans="19:20">
      <c r="S118" s="59"/>
      <c r="T118" s="59"/>
    </row>
    <row r="119" spans="19:20">
      <c r="S119" s="59"/>
      <c r="T119" s="59"/>
    </row>
    <row r="120" spans="19:20">
      <c r="S120" s="59"/>
      <c r="T120" s="59"/>
    </row>
    <row r="121" spans="19:20">
      <c r="S121" s="59"/>
      <c r="T121" s="59"/>
    </row>
    <row r="122" spans="19:20">
      <c r="S122" s="59"/>
      <c r="T122" s="59"/>
    </row>
    <row r="123" spans="19:20">
      <c r="S123" s="59"/>
      <c r="T123" s="59"/>
    </row>
  </sheetData>
  <sheetProtection formatRows="0"/>
  <protectedRanges>
    <protectedRange sqref="F4:U33" name="張付け範囲" securityDescriptor=""/>
    <protectedRange sqref="E72:H72 J72:P72 E73:P75" name="グラフデータ張付けテーブル" securityDescriptor=""/>
  </protectedRanges>
  <mergeCells count="13">
    <mergeCell ref="P38:S38"/>
    <mergeCell ref="D1:U1"/>
    <mergeCell ref="F2:G2"/>
    <mergeCell ref="H2:L2"/>
    <mergeCell ref="M2:N2"/>
    <mergeCell ref="O2:U2"/>
    <mergeCell ref="D42:E42"/>
    <mergeCell ref="H42:J42"/>
    <mergeCell ref="L42:N42"/>
    <mergeCell ref="C34:D34"/>
    <mergeCell ref="D38:G38"/>
    <mergeCell ref="H38:K38"/>
    <mergeCell ref="L38:O38"/>
  </mergeCells>
  <phoneticPr fontId="42"/>
  <printOptions horizontalCentered="1"/>
  <pageMargins left="0" right="0" top="0.35763888888888901" bottom="0.35763888888888901" header="0.102083333333333" footer="0.29861111111111099"/>
  <pageSetup paperSize="9" scale="53" orientation="portrait" r:id="rId1"/>
  <headerFooter>
    <oddFooter>&amp;L&amp;B&amp;D&amp;R&amp;B&amp;F  &amp;A</oddFooter>
  </headerFooter>
  <rowBreaks count="1" manualBreakCount="1">
    <brk id="3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G161"/>
  <sheetViews>
    <sheetView topLeftCell="A14" workbookViewId="0">
      <selection activeCell="D22" sqref="D22"/>
    </sheetView>
  </sheetViews>
  <sheetFormatPr defaultColWidth="9" defaultRowHeight="18"/>
  <cols>
    <col min="1" max="1" width="1.19921875" style="1" customWidth="1"/>
    <col min="2" max="2" width="2.09765625" style="1" customWidth="1"/>
    <col min="3" max="3" width="3.8984375" style="2" customWidth="1"/>
    <col min="4" max="4" width="86.69921875" style="3" customWidth="1"/>
    <col min="5" max="5" width="3.8984375" style="4" customWidth="1"/>
    <col min="6" max="6" width="9" style="1"/>
    <col min="7" max="7" width="52.09765625" style="5" customWidth="1"/>
    <col min="8" max="9" width="9" style="1"/>
    <col min="10" max="10" width="29.3984375" style="1" customWidth="1"/>
    <col min="11" max="16384" width="9" style="1"/>
  </cols>
  <sheetData>
    <row r="1" spans="3:7" ht="29.4" customHeight="1">
      <c r="C1" s="6"/>
      <c r="D1" s="7" t="s">
        <v>192</v>
      </c>
    </row>
    <row r="2" spans="3:7" ht="29.4" customHeight="1" thickBot="1">
      <c r="C2" s="6"/>
      <c r="D2" s="7" t="s">
        <v>105</v>
      </c>
    </row>
    <row r="3" spans="3:7" ht="15" customHeight="1">
      <c r="C3" s="382" t="s">
        <v>169</v>
      </c>
      <c r="D3" s="383" t="s">
        <v>196</v>
      </c>
      <c r="E3" s="8"/>
      <c r="G3" s="1"/>
    </row>
    <row r="4" spans="3:7" ht="24" customHeight="1">
      <c r="C4" s="388"/>
      <c r="D4" s="344" t="s">
        <v>188</v>
      </c>
      <c r="G4" s="1"/>
    </row>
    <row r="5" spans="3:7" ht="15" customHeight="1">
      <c r="C5" s="384" t="s">
        <v>191</v>
      </c>
      <c r="D5" s="343" t="s">
        <v>190</v>
      </c>
      <c r="G5" s="1"/>
    </row>
    <row r="6" spans="3:7" ht="24" customHeight="1">
      <c r="C6" s="384"/>
      <c r="D6" s="342" t="s">
        <v>189</v>
      </c>
      <c r="G6" s="1"/>
    </row>
    <row r="7" spans="3:7">
      <c r="C7" s="384" t="s">
        <v>163</v>
      </c>
      <c r="D7" s="343" t="s">
        <v>205</v>
      </c>
      <c r="G7" s="1"/>
    </row>
    <row r="8" spans="3:7" ht="15" customHeight="1">
      <c r="C8" s="384"/>
      <c r="D8" s="385" t="s">
        <v>197</v>
      </c>
      <c r="G8" s="1"/>
    </row>
    <row r="9" spans="3:7" ht="15" customHeight="1">
      <c r="C9" s="369" t="s">
        <v>163</v>
      </c>
      <c r="D9" s="381" t="s">
        <v>199</v>
      </c>
      <c r="G9" s="1"/>
    </row>
    <row r="10" spans="3:7" ht="24" customHeight="1">
      <c r="C10" s="384"/>
      <c r="D10" s="389" t="s">
        <v>211</v>
      </c>
      <c r="G10" s="1"/>
    </row>
    <row r="11" spans="3:7" ht="15" customHeight="1">
      <c r="C11" s="369" t="s">
        <v>163</v>
      </c>
      <c r="D11" s="387" t="s">
        <v>201</v>
      </c>
      <c r="G11" s="1"/>
    </row>
    <row r="12" spans="3:7" ht="15" customHeight="1">
      <c r="C12" s="388"/>
      <c r="D12" s="344" t="s">
        <v>202</v>
      </c>
      <c r="G12" s="1"/>
    </row>
    <row r="13" spans="3:7">
      <c r="C13" s="384" t="s">
        <v>163</v>
      </c>
      <c r="D13" s="386" t="s">
        <v>203</v>
      </c>
    </row>
    <row r="14" spans="3:7">
      <c r="C14" s="384"/>
      <c r="D14" s="386" t="s">
        <v>204</v>
      </c>
    </row>
    <row r="15" spans="3:7">
      <c r="C15" s="369" t="s">
        <v>163</v>
      </c>
      <c r="D15" s="380" t="s">
        <v>208</v>
      </c>
    </row>
    <row r="16" spans="3:7" ht="72">
      <c r="C16" s="384"/>
      <c r="D16" s="415" t="s">
        <v>209</v>
      </c>
    </row>
    <row r="17" spans="3:4">
      <c r="C17" s="369" t="s">
        <v>163</v>
      </c>
      <c r="D17" s="416" t="s">
        <v>215</v>
      </c>
    </row>
    <row r="18" spans="3:4">
      <c r="C18" s="384"/>
      <c r="D18" s="386" t="s">
        <v>210</v>
      </c>
    </row>
    <row r="19" spans="3:4">
      <c r="C19" s="349" t="s">
        <v>163</v>
      </c>
      <c r="D19" s="417" t="s">
        <v>216</v>
      </c>
    </row>
    <row r="20" spans="3:4">
      <c r="C20" s="413"/>
      <c r="D20" s="414" t="s">
        <v>218</v>
      </c>
    </row>
    <row r="21" spans="3:4">
      <c r="C21" s="349" t="s">
        <v>163</v>
      </c>
      <c r="D21" s="392" t="s">
        <v>217</v>
      </c>
    </row>
    <row r="22" spans="3:4">
      <c r="C22" s="413"/>
      <c r="D22" s="414" t="s">
        <v>219</v>
      </c>
    </row>
    <row r="23" spans="3:4">
      <c r="C23" s="369"/>
      <c r="D23" s="380"/>
    </row>
    <row r="24" spans="3:4">
      <c r="C24" s="369"/>
      <c r="D24" s="380"/>
    </row>
    <row r="25" spans="3:4">
      <c r="C25" s="369"/>
      <c r="D25" s="380"/>
    </row>
    <row r="26" spans="3:4">
      <c r="C26" s="369"/>
      <c r="D26" s="380"/>
    </row>
    <row r="27" spans="3:4">
      <c r="C27" s="369"/>
      <c r="D27" s="380"/>
    </row>
    <row r="28" spans="3:4">
      <c r="C28" s="369"/>
      <c r="D28" s="380"/>
    </row>
    <row r="29" spans="3:4">
      <c r="C29" s="369"/>
      <c r="D29" s="380"/>
    </row>
    <row r="30" spans="3:4">
      <c r="C30" s="369"/>
      <c r="D30" s="380"/>
    </row>
    <row r="31" spans="3:4">
      <c r="C31" s="369"/>
      <c r="D31" s="380"/>
    </row>
    <row r="32" spans="3:4">
      <c r="C32" s="369"/>
      <c r="D32" s="380"/>
    </row>
    <row r="33" spans="3:4">
      <c r="C33" s="369"/>
      <c r="D33" s="380"/>
    </row>
    <row r="34" spans="3:4">
      <c r="C34" s="369"/>
      <c r="D34" s="380"/>
    </row>
    <row r="35" spans="3:4">
      <c r="C35" s="369"/>
      <c r="D35" s="380"/>
    </row>
    <row r="36" spans="3:4">
      <c r="C36" s="369"/>
      <c r="D36" s="380"/>
    </row>
    <row r="37" spans="3:4">
      <c r="C37" s="369"/>
      <c r="D37" s="380"/>
    </row>
    <row r="38" spans="3:4">
      <c r="C38" s="369"/>
      <c r="D38" s="380"/>
    </row>
    <row r="39" spans="3:4">
      <c r="C39" s="369"/>
      <c r="D39" s="380"/>
    </row>
    <row r="40" spans="3:4">
      <c r="C40" s="369"/>
      <c r="D40" s="380"/>
    </row>
    <row r="41" spans="3:4">
      <c r="C41" s="369"/>
      <c r="D41" s="380"/>
    </row>
    <row r="42" spans="3:4">
      <c r="C42" s="369"/>
      <c r="D42" s="380"/>
    </row>
    <row r="43" spans="3:4">
      <c r="C43" s="369"/>
      <c r="D43" s="380"/>
    </row>
    <row r="44" spans="3:4" ht="18.75" customHeight="1">
      <c r="C44" s="369"/>
      <c r="D44" s="380"/>
    </row>
    <row r="45" spans="3:4">
      <c r="C45" s="369"/>
      <c r="D45" s="380"/>
    </row>
    <row r="46" spans="3:4">
      <c r="C46" s="369"/>
      <c r="D46" s="380"/>
    </row>
    <row r="47" spans="3:4">
      <c r="C47" s="369"/>
      <c r="D47" s="380"/>
    </row>
    <row r="48" spans="3:4">
      <c r="C48" s="369"/>
      <c r="D48" s="380"/>
    </row>
    <row r="49" spans="3:4">
      <c r="C49" s="369"/>
      <c r="D49" s="380"/>
    </row>
    <row r="50" spans="3:4">
      <c r="C50" s="369"/>
      <c r="D50" s="380"/>
    </row>
    <row r="51" spans="3:4">
      <c r="C51" s="369"/>
      <c r="D51" s="380"/>
    </row>
    <row r="52" spans="3:4">
      <c r="C52" s="369"/>
      <c r="D52" s="380"/>
    </row>
    <row r="53" spans="3:4">
      <c r="C53" s="369"/>
      <c r="D53" s="380"/>
    </row>
    <row r="54" spans="3:4">
      <c r="C54" s="369"/>
      <c r="D54" s="380"/>
    </row>
    <row r="55" spans="3:4">
      <c r="C55" s="369"/>
      <c r="D55" s="380"/>
    </row>
    <row r="56" spans="3:4">
      <c r="C56" s="369"/>
      <c r="D56" s="380"/>
    </row>
    <row r="57" spans="3:4" hidden="1">
      <c r="C57" s="369"/>
      <c r="D57" s="380"/>
    </row>
    <row r="58" spans="3:4" hidden="1">
      <c r="C58" s="369"/>
      <c r="D58" s="380"/>
    </row>
    <row r="59" spans="3:4" hidden="1">
      <c r="C59" s="369" t="s">
        <v>106</v>
      </c>
      <c r="D59" s="380"/>
    </row>
    <row r="60" spans="3:4" hidden="1">
      <c r="C60" s="369"/>
      <c r="D60" s="380"/>
    </row>
    <row r="61" spans="3:4" hidden="1">
      <c r="C61" s="369" t="s">
        <v>106</v>
      </c>
      <c r="D61" s="380"/>
    </row>
    <row r="62" spans="3:4" hidden="1">
      <c r="C62" s="369"/>
      <c r="D62" s="380"/>
    </row>
    <row r="63" spans="3:4" hidden="1">
      <c r="C63" s="369" t="s">
        <v>106</v>
      </c>
      <c r="D63" s="380"/>
    </row>
    <row r="64" spans="3:4" hidden="1">
      <c r="C64" s="369"/>
      <c r="D64" s="380"/>
    </row>
    <row r="65" spans="3:4" hidden="1">
      <c r="C65" s="369" t="s">
        <v>106</v>
      </c>
      <c r="D65" s="380"/>
    </row>
    <row r="66" spans="3:4" hidden="1">
      <c r="C66" s="369"/>
      <c r="D66" s="380"/>
    </row>
    <row r="67" spans="3:4" hidden="1">
      <c r="C67" s="369" t="s">
        <v>106</v>
      </c>
      <c r="D67" s="380"/>
    </row>
    <row r="68" spans="3:4" hidden="1">
      <c r="C68" s="369"/>
      <c r="D68" s="380"/>
    </row>
    <row r="69" spans="3:4" hidden="1">
      <c r="C69" s="369" t="s">
        <v>106</v>
      </c>
      <c r="D69" s="380"/>
    </row>
    <row r="70" spans="3:4" hidden="1">
      <c r="C70" s="369"/>
      <c r="D70" s="380"/>
    </row>
    <row r="71" spans="3:4" hidden="1">
      <c r="C71" s="369" t="s">
        <v>106</v>
      </c>
      <c r="D71" s="380"/>
    </row>
    <row r="72" spans="3:4" hidden="1">
      <c r="C72" s="369"/>
      <c r="D72" s="380"/>
    </row>
    <row r="73" spans="3:4" hidden="1">
      <c r="C73" s="369" t="s">
        <v>106</v>
      </c>
      <c r="D73" s="380"/>
    </row>
    <row r="74" spans="3:4" hidden="1">
      <c r="C74" s="369"/>
      <c r="D74" s="380"/>
    </row>
    <row r="75" spans="3:4" hidden="1">
      <c r="C75" s="369" t="s">
        <v>106</v>
      </c>
      <c r="D75" s="380"/>
    </row>
    <row r="76" spans="3:4" hidden="1">
      <c r="C76" s="369"/>
      <c r="D76" s="380"/>
    </row>
    <row r="77" spans="3:4" hidden="1">
      <c r="C77" s="369" t="s">
        <v>106</v>
      </c>
      <c r="D77" s="380"/>
    </row>
    <row r="78" spans="3:4" hidden="1">
      <c r="C78" s="369"/>
      <c r="D78" s="380"/>
    </row>
    <row r="79" spans="3:4" hidden="1">
      <c r="C79" s="369" t="s">
        <v>106</v>
      </c>
      <c r="D79" s="380"/>
    </row>
    <row r="80" spans="3:4" hidden="1">
      <c r="C80" s="369"/>
      <c r="D80" s="380"/>
    </row>
    <row r="81" spans="3:4" hidden="1">
      <c r="C81" s="369" t="s">
        <v>106</v>
      </c>
      <c r="D81" s="380"/>
    </row>
    <row r="82" spans="3:4" hidden="1">
      <c r="C82" s="369"/>
      <c r="D82" s="380"/>
    </row>
    <row r="83" spans="3:4" hidden="1">
      <c r="C83" s="369" t="s">
        <v>106</v>
      </c>
      <c r="D83" s="380"/>
    </row>
    <row r="84" spans="3:4" hidden="1">
      <c r="C84" s="369"/>
      <c r="D84" s="380"/>
    </row>
    <row r="85" spans="3:4" hidden="1">
      <c r="C85" s="369" t="s">
        <v>106</v>
      </c>
      <c r="D85" s="380"/>
    </row>
    <row r="86" spans="3:4" hidden="1">
      <c r="C86" s="369"/>
      <c r="D86" s="380"/>
    </row>
    <row r="87" spans="3:4" hidden="1">
      <c r="C87" s="369"/>
      <c r="D87" s="380"/>
    </row>
    <row r="88" spans="3:4" hidden="1">
      <c r="C88" s="369"/>
      <c r="D88" s="380"/>
    </row>
    <row r="89" spans="3:4" hidden="1">
      <c r="C89" s="369"/>
      <c r="D89" s="380"/>
    </row>
    <row r="90" spans="3:4" hidden="1">
      <c r="C90" s="369"/>
      <c r="D90" s="380"/>
    </row>
    <row r="91" spans="3:4" hidden="1">
      <c r="C91" s="369"/>
      <c r="D91" s="380"/>
    </row>
    <row r="92" spans="3:4" hidden="1">
      <c r="C92" s="369"/>
      <c r="D92" s="380"/>
    </row>
    <row r="93" spans="3:4" hidden="1">
      <c r="C93" s="369"/>
      <c r="D93" s="380"/>
    </row>
    <row r="94" spans="3:4" hidden="1">
      <c r="C94" s="369"/>
      <c r="D94" s="380"/>
    </row>
    <row r="95" spans="3:4" hidden="1">
      <c r="C95" s="369"/>
      <c r="D95" s="380"/>
    </row>
    <row r="96" spans="3:4" hidden="1">
      <c r="C96" s="369"/>
      <c r="D96" s="380"/>
    </row>
    <row r="97" spans="3:4" hidden="1">
      <c r="C97" s="369"/>
      <c r="D97" s="380"/>
    </row>
    <row r="98" spans="3:4" hidden="1">
      <c r="C98" s="369"/>
      <c r="D98" s="380"/>
    </row>
    <row r="99" spans="3:4" hidden="1">
      <c r="C99" s="369"/>
      <c r="D99" s="380"/>
    </row>
    <row r="100" spans="3:4" hidden="1">
      <c r="C100" s="369"/>
      <c r="D100" s="380"/>
    </row>
    <row r="101" spans="3:4" hidden="1">
      <c r="C101" s="369"/>
      <c r="D101" s="380"/>
    </row>
    <row r="102" spans="3:4" hidden="1">
      <c r="C102" s="369"/>
      <c r="D102" s="380"/>
    </row>
    <row r="103" spans="3:4" hidden="1">
      <c r="C103" s="369"/>
      <c r="D103" s="380"/>
    </row>
    <row r="104" spans="3:4" hidden="1">
      <c r="C104" s="369"/>
      <c r="D104" s="380"/>
    </row>
    <row r="105" spans="3:4" hidden="1">
      <c r="C105" s="369"/>
      <c r="D105" s="380"/>
    </row>
    <row r="106" spans="3:4" hidden="1">
      <c r="C106" s="369"/>
      <c r="D106" s="380"/>
    </row>
    <row r="107" spans="3:4" hidden="1">
      <c r="C107" s="369"/>
      <c r="D107" s="380"/>
    </row>
    <row r="108" spans="3:4" hidden="1">
      <c r="C108" s="369"/>
      <c r="D108" s="380"/>
    </row>
    <row r="109" spans="3:4" hidden="1">
      <c r="C109" s="369"/>
      <c r="D109" s="380"/>
    </row>
    <row r="110" spans="3:4" hidden="1">
      <c r="C110" s="369"/>
      <c r="D110" s="380"/>
    </row>
    <row r="111" spans="3:4" hidden="1">
      <c r="C111" s="369"/>
      <c r="D111" s="380"/>
    </row>
    <row r="112" spans="3:4" hidden="1">
      <c r="C112" s="369"/>
      <c r="D112" s="380"/>
    </row>
    <row r="113" spans="3:4" hidden="1">
      <c r="C113" s="369"/>
      <c r="D113" s="380"/>
    </row>
    <row r="114" spans="3:4" hidden="1">
      <c r="C114" s="369"/>
      <c r="D114" s="380"/>
    </row>
    <row r="115" spans="3:4" hidden="1">
      <c r="C115" s="369"/>
      <c r="D115" s="380"/>
    </row>
    <row r="116" spans="3:4" hidden="1">
      <c r="C116" s="369"/>
      <c r="D116" s="380"/>
    </row>
    <row r="117" spans="3:4" hidden="1">
      <c r="C117" s="369"/>
      <c r="D117" s="380"/>
    </row>
    <row r="118" spans="3:4" hidden="1">
      <c r="C118" s="369"/>
      <c r="D118" s="380"/>
    </row>
    <row r="119" spans="3:4" hidden="1">
      <c r="C119" s="369"/>
      <c r="D119" s="380"/>
    </row>
    <row r="120" spans="3:4" hidden="1">
      <c r="C120" s="369"/>
      <c r="D120" s="380"/>
    </row>
    <row r="121" spans="3:4" hidden="1">
      <c r="C121" s="369"/>
      <c r="D121" s="380"/>
    </row>
    <row r="122" spans="3:4" hidden="1">
      <c r="C122" s="369"/>
      <c r="D122" s="380"/>
    </row>
    <row r="123" spans="3:4" hidden="1">
      <c r="C123" s="369"/>
      <c r="D123" s="380"/>
    </row>
    <row r="124" spans="3:4" hidden="1">
      <c r="C124" s="369"/>
      <c r="D124" s="380"/>
    </row>
    <row r="125" spans="3:4" hidden="1">
      <c r="C125" s="369"/>
      <c r="D125" s="380"/>
    </row>
    <row r="126" spans="3:4" hidden="1">
      <c r="C126" s="369"/>
      <c r="D126" s="380"/>
    </row>
    <row r="127" spans="3:4" hidden="1">
      <c r="C127" s="369"/>
      <c r="D127" s="380"/>
    </row>
    <row r="128" spans="3:4" hidden="1">
      <c r="C128" s="369"/>
      <c r="D128" s="380"/>
    </row>
    <row r="129" spans="3:4" hidden="1">
      <c r="C129" s="369"/>
      <c r="D129" s="380"/>
    </row>
    <row r="130" spans="3:4" hidden="1">
      <c r="C130" s="369"/>
      <c r="D130" s="380"/>
    </row>
    <row r="131" spans="3:4" hidden="1">
      <c r="C131" s="369"/>
      <c r="D131" s="380"/>
    </row>
    <row r="132" spans="3:4" hidden="1">
      <c r="C132" s="369"/>
      <c r="D132" s="380"/>
    </row>
    <row r="133" spans="3:4" hidden="1">
      <c r="C133" s="369"/>
      <c r="D133" s="380"/>
    </row>
    <row r="134" spans="3:4" hidden="1">
      <c r="C134" s="369"/>
      <c r="D134" s="380"/>
    </row>
    <row r="135" spans="3:4" hidden="1">
      <c r="C135" s="369"/>
      <c r="D135" s="380"/>
    </row>
    <row r="136" spans="3:4" hidden="1">
      <c r="C136" s="369"/>
      <c r="D136" s="380"/>
    </row>
    <row r="137" spans="3:4" hidden="1">
      <c r="C137" s="369"/>
      <c r="D137" s="380"/>
    </row>
    <row r="138" spans="3:4" hidden="1">
      <c r="C138" s="369"/>
      <c r="D138" s="380"/>
    </row>
    <row r="139" spans="3:4" hidden="1">
      <c r="C139" s="369"/>
      <c r="D139" s="380"/>
    </row>
    <row r="140" spans="3:4" hidden="1">
      <c r="C140" s="369"/>
      <c r="D140" s="380"/>
    </row>
    <row r="141" spans="3:4" hidden="1">
      <c r="C141" s="369"/>
      <c r="D141" s="380"/>
    </row>
    <row r="142" spans="3:4" hidden="1">
      <c r="C142" s="369"/>
      <c r="D142" s="380"/>
    </row>
    <row r="143" spans="3:4" hidden="1">
      <c r="C143" s="369"/>
      <c r="D143" s="380"/>
    </row>
    <row r="144" spans="3:4" hidden="1">
      <c r="C144" s="369"/>
      <c r="D144" s="380"/>
    </row>
    <row r="145" spans="3:4" hidden="1">
      <c r="C145" s="369"/>
      <c r="D145" s="380"/>
    </row>
    <row r="146" spans="3:4" hidden="1">
      <c r="C146" s="369"/>
      <c r="D146" s="380"/>
    </row>
    <row r="147" spans="3:4" hidden="1">
      <c r="C147" s="369"/>
      <c r="D147" s="380"/>
    </row>
    <row r="148" spans="3:4" hidden="1">
      <c r="C148" s="369"/>
      <c r="D148" s="380"/>
    </row>
    <row r="149" spans="3:4" hidden="1">
      <c r="C149" s="369"/>
      <c r="D149" s="380"/>
    </row>
    <row r="150" spans="3:4" hidden="1">
      <c r="C150" s="369"/>
      <c r="D150" s="380"/>
    </row>
    <row r="151" spans="3:4" hidden="1">
      <c r="C151" s="369"/>
      <c r="D151" s="380"/>
    </row>
    <row r="152" spans="3:4" hidden="1">
      <c r="C152" s="369"/>
      <c r="D152" s="380"/>
    </row>
    <row r="153" spans="3:4">
      <c r="C153" s="369"/>
      <c r="D153" s="380"/>
    </row>
    <row r="154" spans="3:4">
      <c r="C154" s="369"/>
      <c r="D154" s="380"/>
    </row>
    <row r="155" spans="3:4">
      <c r="C155" s="369"/>
      <c r="D155" s="380"/>
    </row>
    <row r="156" spans="3:4">
      <c r="C156" s="369"/>
      <c r="D156" s="380"/>
    </row>
    <row r="157" spans="3:4">
      <c r="C157" s="369"/>
      <c r="D157" s="380"/>
    </row>
    <row r="158" spans="3:4">
      <c r="C158" s="369"/>
      <c r="D158" s="380"/>
    </row>
    <row r="159" spans="3:4">
      <c r="C159" s="369"/>
      <c r="D159" s="380"/>
    </row>
    <row r="160" spans="3:4">
      <c r="C160" s="369"/>
      <c r="D160" s="380"/>
    </row>
    <row r="161" spans="3:4" ht="18.600000000000001" thickBot="1">
      <c r="C161" s="390"/>
      <c r="D161" s="391"/>
    </row>
  </sheetData>
  <phoneticPr fontId="4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G176"/>
  <sheetViews>
    <sheetView topLeftCell="C1" workbookViewId="0">
      <selection activeCell="C66" sqref="C66"/>
    </sheetView>
  </sheetViews>
  <sheetFormatPr defaultColWidth="9" defaultRowHeight="18"/>
  <cols>
    <col min="1" max="1" width="1.19921875" style="1" customWidth="1"/>
    <col min="2" max="2" width="2.09765625" style="1" customWidth="1"/>
    <col min="3" max="3" width="3.8984375" style="2" customWidth="1"/>
    <col min="4" max="4" width="86.69921875" style="3" customWidth="1"/>
    <col min="5" max="5" width="3.8984375" style="4" customWidth="1"/>
    <col min="6" max="6" width="9" style="1"/>
    <col min="7" max="7" width="52.09765625" style="5" customWidth="1"/>
    <col min="8" max="9" width="9" style="1"/>
    <col min="10" max="10" width="29.3984375" style="1" customWidth="1"/>
    <col min="11" max="16384" width="9" style="1"/>
  </cols>
  <sheetData>
    <row r="1" spans="3:7" ht="29.4" customHeight="1">
      <c r="C1" s="6"/>
      <c r="D1" s="7" t="s">
        <v>193</v>
      </c>
    </row>
    <row r="2" spans="3:7" ht="29.4" customHeight="1" thickBot="1">
      <c r="C2" s="6"/>
      <c r="D2" s="7" t="s">
        <v>105</v>
      </c>
    </row>
    <row r="3" spans="3:7" ht="15" customHeight="1">
      <c r="C3" s="321" t="s">
        <v>106</v>
      </c>
      <c r="D3" s="322" t="s">
        <v>107</v>
      </c>
      <c r="E3" s="8" t="s">
        <v>108</v>
      </c>
      <c r="G3" s="1"/>
    </row>
    <row r="4" spans="3:7" ht="15" customHeight="1">
      <c r="C4" s="14"/>
      <c r="D4" s="323" t="s">
        <v>109</v>
      </c>
      <c r="G4" s="1"/>
    </row>
    <row r="5" spans="3:7" ht="15" customHeight="1">
      <c r="C5" s="324" t="s">
        <v>106</v>
      </c>
      <c r="D5" s="325" t="s">
        <v>110</v>
      </c>
      <c r="G5" s="1"/>
    </row>
    <row r="6" spans="3:7" ht="36" customHeight="1">
      <c r="C6" s="326"/>
      <c r="D6" s="327" t="s">
        <v>111</v>
      </c>
      <c r="G6" s="1"/>
    </row>
    <row r="7" spans="3:7" ht="15" customHeight="1">
      <c r="C7" s="324" t="s">
        <v>106</v>
      </c>
      <c r="D7" s="325" t="s">
        <v>112</v>
      </c>
      <c r="G7" s="1"/>
    </row>
    <row r="8" spans="3:7" ht="15" customHeight="1">
      <c r="C8" s="326"/>
      <c r="D8" s="328" t="s">
        <v>113</v>
      </c>
      <c r="G8" s="1"/>
    </row>
    <row r="9" spans="3:7" ht="15" customHeight="1">
      <c r="C9" s="23" t="s">
        <v>106</v>
      </c>
      <c r="D9" s="325" t="s">
        <v>114</v>
      </c>
      <c r="G9" s="1"/>
    </row>
    <row r="10" spans="3:7" ht="36" customHeight="1">
      <c r="C10" s="27"/>
      <c r="D10" s="328" t="s">
        <v>115</v>
      </c>
      <c r="G10" s="1"/>
    </row>
    <row r="11" spans="3:7" ht="15" customHeight="1">
      <c r="C11" s="23" t="s">
        <v>106</v>
      </c>
      <c r="D11" s="325" t="s">
        <v>116</v>
      </c>
      <c r="G11" s="1"/>
    </row>
    <row r="12" spans="3:7" ht="15" customHeight="1">
      <c r="C12" s="14"/>
      <c r="D12" s="328" t="s">
        <v>117</v>
      </c>
      <c r="G12" s="1"/>
    </row>
    <row r="13" spans="3:7" ht="15" customHeight="1">
      <c r="C13" s="23" t="s">
        <v>106</v>
      </c>
      <c r="D13" s="325" t="s">
        <v>118</v>
      </c>
      <c r="G13" s="1"/>
    </row>
    <row r="14" spans="3:7" ht="15" customHeight="1">
      <c r="C14" s="27"/>
      <c r="D14" s="329" t="s">
        <v>119</v>
      </c>
      <c r="G14" s="1"/>
    </row>
    <row r="15" spans="3:7" ht="15" customHeight="1">
      <c r="C15" s="23" t="s">
        <v>106</v>
      </c>
      <c r="D15" s="325" t="s">
        <v>120</v>
      </c>
    </row>
    <row r="16" spans="3:7" ht="15" customHeight="1">
      <c r="C16" s="27"/>
      <c r="D16" s="330" t="s">
        <v>121</v>
      </c>
    </row>
    <row r="17" spans="3:4" ht="15" customHeight="1">
      <c r="C17" s="23" t="s">
        <v>106</v>
      </c>
      <c r="D17" s="325" t="s">
        <v>122</v>
      </c>
    </row>
    <row r="18" spans="3:4" ht="55.5" customHeight="1">
      <c r="C18" s="14"/>
      <c r="D18" s="331" t="s">
        <v>123</v>
      </c>
    </row>
    <row r="19" spans="3:4" ht="37.5" customHeight="1">
      <c r="C19" s="27"/>
      <c r="D19" s="332" t="s">
        <v>124</v>
      </c>
    </row>
    <row r="20" spans="3:4" ht="15" customHeight="1">
      <c r="C20" s="23" t="s">
        <v>106</v>
      </c>
      <c r="D20" s="325" t="s">
        <v>125</v>
      </c>
    </row>
    <row r="21" spans="3:4" ht="51.9" customHeight="1">
      <c r="C21" s="27"/>
      <c r="D21" s="332" t="s">
        <v>126</v>
      </c>
    </row>
    <row r="22" spans="3:4" ht="15" customHeight="1">
      <c r="C22" s="23" t="s">
        <v>106</v>
      </c>
      <c r="D22" s="325" t="s">
        <v>127</v>
      </c>
    </row>
    <row r="23" spans="3:4" ht="15" customHeight="1">
      <c r="C23" s="14"/>
      <c r="D23" s="333" t="s">
        <v>128</v>
      </c>
    </row>
    <row r="24" spans="3:4" ht="15" customHeight="1">
      <c r="C24" s="23" t="s">
        <v>106</v>
      </c>
      <c r="D24" s="334" t="s">
        <v>129</v>
      </c>
    </row>
    <row r="25" spans="3:4" ht="15" customHeight="1">
      <c r="C25" s="14"/>
      <c r="D25" s="470" t="s">
        <v>130</v>
      </c>
    </row>
    <row r="26" spans="3:4" ht="44.25" customHeight="1">
      <c r="C26" s="27"/>
      <c r="D26" s="471"/>
    </row>
    <row r="27" spans="3:4" ht="15" customHeight="1">
      <c r="C27" s="23" t="s">
        <v>106</v>
      </c>
      <c r="D27" s="334" t="s">
        <v>132</v>
      </c>
    </row>
    <row r="28" spans="3:4" ht="15" customHeight="1">
      <c r="C28" s="14"/>
      <c r="D28" s="335" t="s">
        <v>131</v>
      </c>
    </row>
    <row r="29" spans="3:4" ht="15" customHeight="1">
      <c r="C29" s="23" t="s">
        <v>106</v>
      </c>
      <c r="D29" s="334" t="s">
        <v>134</v>
      </c>
    </row>
    <row r="30" spans="3:4" ht="15" customHeight="1">
      <c r="C30" s="14"/>
      <c r="D30" s="336" t="s">
        <v>133</v>
      </c>
    </row>
    <row r="31" spans="3:4" ht="15" customHeight="1">
      <c r="C31" s="23" t="s">
        <v>106</v>
      </c>
      <c r="D31" s="337" t="s">
        <v>145</v>
      </c>
    </row>
    <row r="32" spans="3:4" ht="58.5" customHeight="1">
      <c r="C32" s="27"/>
      <c r="D32" s="338" t="s">
        <v>150</v>
      </c>
    </row>
    <row r="33" spans="3:4">
      <c r="C33" s="23" t="s">
        <v>106</v>
      </c>
      <c r="D33" s="337" t="s">
        <v>146</v>
      </c>
    </row>
    <row r="34" spans="3:4" ht="61.5" customHeight="1">
      <c r="C34" s="14"/>
      <c r="D34" s="339" t="s">
        <v>135</v>
      </c>
    </row>
    <row r="35" spans="3:4">
      <c r="C35" s="23" t="s">
        <v>106</v>
      </c>
      <c r="D35" s="337" t="s">
        <v>147</v>
      </c>
    </row>
    <row r="36" spans="3:4" ht="39" customHeight="1">
      <c r="C36" s="14"/>
      <c r="D36" s="331" t="s">
        <v>136</v>
      </c>
    </row>
    <row r="37" spans="3:4">
      <c r="C37" s="23" t="s">
        <v>106</v>
      </c>
      <c r="D37" s="340" t="s">
        <v>148</v>
      </c>
    </row>
    <row r="38" spans="3:4" ht="61.5" customHeight="1">
      <c r="C38" s="14"/>
      <c r="D38" s="339" t="s">
        <v>137</v>
      </c>
    </row>
    <row r="39" spans="3:4">
      <c r="C39" s="23" t="s">
        <v>106</v>
      </c>
      <c r="D39" s="328" t="s">
        <v>149</v>
      </c>
    </row>
    <row r="40" spans="3:4" ht="54">
      <c r="C40" s="14"/>
      <c r="D40" s="372" t="s">
        <v>138</v>
      </c>
    </row>
    <row r="41" spans="3:4">
      <c r="C41" s="23" t="s">
        <v>106</v>
      </c>
      <c r="D41" s="341" t="s">
        <v>139</v>
      </c>
    </row>
    <row r="42" spans="3:4" ht="36">
      <c r="C42" s="14"/>
      <c r="D42" s="342" t="s">
        <v>140</v>
      </c>
    </row>
    <row r="43" spans="3:4">
      <c r="C43" s="23" t="s">
        <v>106</v>
      </c>
      <c r="D43" s="343" t="s">
        <v>141</v>
      </c>
    </row>
    <row r="44" spans="3:4">
      <c r="C44" s="14"/>
      <c r="D44" s="344" t="s">
        <v>142</v>
      </c>
    </row>
    <row r="45" spans="3:4">
      <c r="C45" s="23" t="s">
        <v>106</v>
      </c>
      <c r="D45" s="345" t="s">
        <v>143</v>
      </c>
    </row>
    <row r="46" spans="3:4" ht="54">
      <c r="C46" s="14"/>
      <c r="D46" s="342" t="s">
        <v>144</v>
      </c>
    </row>
    <row r="47" spans="3:4">
      <c r="C47" s="23" t="s">
        <v>106</v>
      </c>
      <c r="D47" s="345" t="s">
        <v>153</v>
      </c>
    </row>
    <row r="48" spans="3:4">
      <c r="C48" s="14"/>
      <c r="D48" s="346" t="s">
        <v>151</v>
      </c>
    </row>
    <row r="49" spans="3:4">
      <c r="C49" s="14"/>
      <c r="D49" s="347" t="s">
        <v>152</v>
      </c>
    </row>
    <row r="50" spans="3:4">
      <c r="C50" s="23" t="s">
        <v>106</v>
      </c>
      <c r="D50" s="345" t="s">
        <v>155</v>
      </c>
    </row>
    <row r="51" spans="3:4">
      <c r="C51" s="27"/>
      <c r="D51" s="348" t="s">
        <v>154</v>
      </c>
    </row>
    <row r="52" spans="3:4">
      <c r="C52" s="23" t="s">
        <v>106</v>
      </c>
      <c r="D52" s="343" t="s">
        <v>158</v>
      </c>
    </row>
    <row r="53" spans="3:4">
      <c r="C53" s="14"/>
      <c r="D53" s="343" t="s">
        <v>156</v>
      </c>
    </row>
    <row r="54" spans="3:4">
      <c r="C54" s="14"/>
      <c r="D54" s="348" t="s">
        <v>157</v>
      </c>
    </row>
    <row r="55" spans="3:4">
      <c r="C55" s="23" t="s">
        <v>106</v>
      </c>
      <c r="D55" s="343" t="s">
        <v>159</v>
      </c>
    </row>
    <row r="56" spans="3:4">
      <c r="C56" s="14"/>
      <c r="D56" s="343" t="s">
        <v>154</v>
      </c>
    </row>
    <row r="57" spans="3:4">
      <c r="C57" s="14"/>
      <c r="D57" s="348" t="s">
        <v>160</v>
      </c>
    </row>
    <row r="58" spans="3:4">
      <c r="C58" s="369" t="s">
        <v>163</v>
      </c>
      <c r="D58" s="343" t="s">
        <v>162</v>
      </c>
    </row>
    <row r="59" spans="3:4">
      <c r="C59" s="14"/>
      <c r="D59" s="344" t="s">
        <v>161</v>
      </c>
    </row>
    <row r="60" spans="3:4">
      <c r="C60" s="369" t="s">
        <v>163</v>
      </c>
      <c r="D60" s="343" t="s">
        <v>165</v>
      </c>
    </row>
    <row r="61" spans="3:4">
      <c r="C61" s="14"/>
      <c r="D61" s="348" t="s">
        <v>164</v>
      </c>
    </row>
    <row r="62" spans="3:4">
      <c r="C62" s="349" t="s">
        <v>169</v>
      </c>
      <c r="D62" s="317" t="s">
        <v>168</v>
      </c>
    </row>
    <row r="63" spans="3:4">
      <c r="C63" s="9"/>
      <c r="D63" s="10" t="s">
        <v>166</v>
      </c>
    </row>
    <row r="64" spans="3:4">
      <c r="C64" s="9"/>
      <c r="D64" s="368" t="s">
        <v>167</v>
      </c>
    </row>
    <row r="65" spans="3:4">
      <c r="C65" s="9"/>
      <c r="D65" s="11" t="s">
        <v>154</v>
      </c>
    </row>
    <row r="66" spans="3:4">
      <c r="C66" s="349" t="s">
        <v>169</v>
      </c>
      <c r="D66" s="317" t="s">
        <v>172</v>
      </c>
    </row>
    <row r="67" spans="3:4">
      <c r="C67" s="9"/>
      <c r="D67" s="13" t="s">
        <v>170</v>
      </c>
    </row>
    <row r="68" spans="3:4">
      <c r="C68" s="9"/>
      <c r="D68" s="12" t="s">
        <v>171</v>
      </c>
    </row>
    <row r="69" spans="3:4" ht="18.600000000000001" thickBot="1">
      <c r="C69" s="378"/>
      <c r="D69" s="379"/>
    </row>
    <row r="74" spans="3:4">
      <c r="C74"/>
      <c r="D74"/>
    </row>
    <row r="75" spans="3:4">
      <c r="C75"/>
      <c r="D75"/>
    </row>
    <row r="76" spans="3:4">
      <c r="C76"/>
      <c r="D76"/>
    </row>
    <row r="77" spans="3:4">
      <c r="C77"/>
      <c r="D77"/>
    </row>
    <row r="78" spans="3:4">
      <c r="C78"/>
      <c r="D78"/>
    </row>
    <row r="79" spans="3:4">
      <c r="C79"/>
      <c r="D79"/>
    </row>
    <row r="80" spans="3:4">
      <c r="C80"/>
      <c r="D80"/>
    </row>
    <row r="81" spans="3:4" hidden="1">
      <c r="C81" s="19"/>
      <c r="D81" s="20"/>
    </row>
    <row r="82" spans="3:4" hidden="1">
      <c r="C82" s="16" t="s">
        <v>106</v>
      </c>
      <c r="D82" s="21"/>
    </row>
    <row r="83" spans="3:4" hidden="1">
      <c r="C83" s="16"/>
      <c r="D83" s="22"/>
    </row>
    <row r="84" spans="3:4" hidden="1">
      <c r="C84" s="23" t="s">
        <v>106</v>
      </c>
      <c r="D84" s="24"/>
    </row>
    <row r="85" spans="3:4" hidden="1">
      <c r="C85" s="18"/>
      <c r="D85" s="25"/>
    </row>
    <row r="86" spans="3:4" hidden="1">
      <c r="C86" s="19"/>
      <c r="D86" s="26"/>
    </row>
    <row r="87" spans="3:4" hidden="1">
      <c r="C87" s="27" t="s">
        <v>106</v>
      </c>
      <c r="D87" s="24"/>
    </row>
    <row r="88" spans="3:4" hidden="1">
      <c r="C88" s="16"/>
      <c r="D88" s="28"/>
    </row>
    <row r="89" spans="3:4" hidden="1">
      <c r="C89" s="16" t="s">
        <v>106</v>
      </c>
      <c r="D89" s="24"/>
    </row>
    <row r="90" spans="3:4" hidden="1">
      <c r="C90" s="29"/>
      <c r="D90" s="28"/>
    </row>
    <row r="91" spans="3:4" hidden="1">
      <c r="C91" s="16" t="s">
        <v>106</v>
      </c>
      <c r="D91" s="24"/>
    </row>
    <row r="92" spans="3:4" hidden="1">
      <c r="C92" s="30"/>
      <c r="D92" s="31"/>
    </row>
    <row r="93" spans="3:4" hidden="1">
      <c r="C93" s="16" t="s">
        <v>106</v>
      </c>
      <c r="D93" s="17"/>
    </row>
    <row r="94" spans="3:4" hidden="1">
      <c r="C94" s="23"/>
      <c r="D94" s="22"/>
    </row>
    <row r="95" spans="3:4" hidden="1">
      <c r="C95" s="16" t="s">
        <v>106</v>
      </c>
      <c r="D95" s="17"/>
    </row>
    <row r="96" spans="3:4" hidden="1">
      <c r="C96" s="27"/>
      <c r="D96" s="32"/>
    </row>
    <row r="97" spans="3:4" hidden="1">
      <c r="C97" s="23" t="s">
        <v>106</v>
      </c>
      <c r="D97" s="21"/>
    </row>
    <row r="98" spans="3:4" hidden="1">
      <c r="C98" s="23"/>
      <c r="D98" s="22"/>
    </row>
    <row r="99" spans="3:4" hidden="1">
      <c r="C99" s="27"/>
      <c r="D99" s="33"/>
    </row>
    <row r="100" spans="3:4" hidden="1">
      <c r="C100" s="27" t="s">
        <v>106</v>
      </c>
      <c r="D100" s="21"/>
    </row>
    <row r="101" spans="3:4" hidden="1">
      <c r="C101" s="23"/>
      <c r="D101" s="22"/>
    </row>
    <row r="102" spans="3:4" hidden="1">
      <c r="C102" s="23" t="s">
        <v>106</v>
      </c>
      <c r="D102" s="17"/>
    </row>
    <row r="103" spans="3:4" hidden="1">
      <c r="C103" s="18"/>
      <c r="D103" s="25"/>
    </row>
    <row r="104" spans="3:4" hidden="1">
      <c r="C104" s="34"/>
      <c r="D104" s="26"/>
    </row>
    <row r="105" spans="3:4" hidden="1">
      <c r="C105" s="19"/>
      <c r="D105" s="25"/>
    </row>
    <row r="106" spans="3:4" hidden="1">
      <c r="C106" s="27" t="s">
        <v>106</v>
      </c>
      <c r="D106" s="17"/>
    </row>
    <row r="107" spans="3:4" hidden="1">
      <c r="C107" s="16"/>
      <c r="D107" s="28"/>
    </row>
    <row r="108" spans="3:4" hidden="1">
      <c r="C108" s="27" t="s">
        <v>106</v>
      </c>
      <c r="D108" s="35"/>
    </row>
    <row r="109" spans="3:4" hidden="1">
      <c r="C109" s="36"/>
      <c r="D109" s="25"/>
    </row>
    <row r="110" spans="3:4" hidden="1">
      <c r="C110" s="16" t="s">
        <v>106</v>
      </c>
      <c r="D110" s="17"/>
    </row>
    <row r="111" spans="3:4" hidden="1">
      <c r="C111" s="37"/>
      <c r="D111" s="25"/>
    </row>
    <row r="112" spans="3:4" hidden="1">
      <c r="C112" s="16" t="s">
        <v>106</v>
      </c>
      <c r="D112" s="17"/>
    </row>
    <row r="113" spans="3:4" hidden="1">
      <c r="C113" s="15"/>
      <c r="D113" s="25"/>
    </row>
    <row r="114" spans="3:4" hidden="1">
      <c r="C114" s="36"/>
      <c r="D114" s="25"/>
    </row>
    <row r="115" spans="3:4" hidden="1">
      <c r="C115" s="37"/>
      <c r="D115" s="25"/>
    </row>
    <row r="116" spans="3:4" hidden="1">
      <c r="C116" s="16" t="s">
        <v>106</v>
      </c>
      <c r="D116" s="17"/>
    </row>
    <row r="117" spans="3:4" hidden="1">
      <c r="C117" s="34"/>
      <c r="D117" s="22"/>
    </row>
    <row r="118" spans="3:4" hidden="1">
      <c r="C118" s="16" t="s">
        <v>106</v>
      </c>
      <c r="D118" s="24"/>
    </row>
    <row r="119" spans="3:4" hidden="1">
      <c r="C119" s="23"/>
      <c r="D119" s="22"/>
    </row>
    <row r="120" spans="3:4" hidden="1">
      <c r="C120" s="16" t="s">
        <v>106</v>
      </c>
      <c r="D120" s="24"/>
    </row>
    <row r="121" spans="3:4" hidden="1">
      <c r="C121" s="37"/>
      <c r="D121" s="38"/>
    </row>
    <row r="122" spans="3:4" hidden="1">
      <c r="C122" s="39" t="s">
        <v>106</v>
      </c>
      <c r="D122" s="24"/>
    </row>
    <row r="123" spans="3:4" hidden="1">
      <c r="C123" s="40"/>
      <c r="D123" s="41"/>
    </row>
    <row r="124" spans="3:4" hidden="1">
      <c r="C124" s="42" t="s">
        <v>106</v>
      </c>
      <c r="D124" s="43"/>
    </row>
    <row r="125" spans="3:4" hidden="1">
      <c r="C125" s="44"/>
      <c r="D125" s="28"/>
    </row>
    <row r="126" spans="3:4" hidden="1">
      <c r="C126" s="39" t="s">
        <v>106</v>
      </c>
      <c r="D126" s="24"/>
    </row>
    <row r="127" spans="3:4" hidden="1">
      <c r="C127" s="40"/>
      <c r="D127" s="41"/>
    </row>
    <row r="128" spans="3:4" hidden="1">
      <c r="C128" s="39" t="s">
        <v>106</v>
      </c>
      <c r="D128" s="24"/>
    </row>
    <row r="129" spans="3:4" hidden="1">
      <c r="C129" s="15"/>
      <c r="D129" s="38"/>
    </row>
    <row r="130" spans="3:4" hidden="1">
      <c r="C130" s="39" t="s">
        <v>106</v>
      </c>
      <c r="D130" s="24"/>
    </row>
    <row r="131" spans="3:4" hidden="1">
      <c r="C131" s="45"/>
      <c r="D131" s="33"/>
    </row>
    <row r="132" spans="3:4" hidden="1">
      <c r="C132" s="39" t="s">
        <v>106</v>
      </c>
      <c r="D132" s="24"/>
    </row>
    <row r="133" spans="3:4" hidden="1">
      <c r="C133" s="42"/>
      <c r="D133" s="38"/>
    </row>
    <row r="134" spans="3:4" hidden="1">
      <c r="C134" s="39" t="s">
        <v>106</v>
      </c>
      <c r="D134" s="17"/>
    </row>
    <row r="135" spans="3:4" hidden="1">
      <c r="C135" s="16"/>
      <c r="D135" s="46"/>
    </row>
    <row r="136" spans="3:4" hidden="1">
      <c r="C136" s="42" t="s">
        <v>106</v>
      </c>
      <c r="D136" s="17"/>
    </row>
    <row r="137" spans="3:4" hidden="1">
      <c r="C137" s="44"/>
      <c r="D137" s="25"/>
    </row>
    <row r="138" spans="3:4" hidden="1">
      <c r="C138" s="47" t="s">
        <v>106</v>
      </c>
      <c r="D138" s="24"/>
    </row>
    <row r="139" spans="3:4" hidden="1">
      <c r="C139" s="23"/>
      <c r="D139" s="48"/>
    </row>
    <row r="140" spans="3:4" hidden="1">
      <c r="C140" s="14"/>
      <c r="D140" s="48"/>
    </row>
    <row r="141" spans="3:4" hidden="1">
      <c r="C141" s="27"/>
      <c r="D141" s="48"/>
    </row>
    <row r="142" spans="3:4" hidden="1">
      <c r="C142" s="40" t="s">
        <v>106</v>
      </c>
      <c r="D142" s="24"/>
    </row>
    <row r="143" spans="3:4" hidden="1">
      <c r="C143" s="15"/>
      <c r="D143" s="48"/>
    </row>
    <row r="144" spans="3:4" hidden="1">
      <c r="C144" s="39" t="s">
        <v>106</v>
      </c>
      <c r="D144" s="24"/>
    </row>
    <row r="145" spans="3:4" hidden="1">
      <c r="C145" s="45"/>
      <c r="D145" s="46"/>
    </row>
    <row r="146" spans="3:4" hidden="1">
      <c r="C146" s="39" t="s">
        <v>106</v>
      </c>
      <c r="D146" s="24"/>
    </row>
    <row r="147" spans="3:4" hidden="1">
      <c r="C147" s="39"/>
      <c r="D147" s="28"/>
    </row>
    <row r="148" spans="3:4" ht="19.8" hidden="1">
      <c r="C148" s="49" t="s">
        <v>106</v>
      </c>
      <c r="D148" s="50"/>
    </row>
    <row r="149" spans="3:4" ht="19.8" hidden="1">
      <c r="C149" s="51"/>
      <c r="D149" s="25"/>
    </row>
    <row r="150" spans="3:4" ht="19.8" hidden="1">
      <c r="C150" s="52" t="s">
        <v>106</v>
      </c>
      <c r="D150" s="43"/>
    </row>
    <row r="151" spans="3:4" ht="19.8" hidden="1">
      <c r="C151" s="53"/>
      <c r="D151" s="54"/>
    </row>
    <row r="152" spans="3:4" ht="19.8" hidden="1">
      <c r="C152" s="55" t="s">
        <v>106</v>
      </c>
      <c r="D152" s="24"/>
    </row>
    <row r="153" spans="3:4" ht="19.8" hidden="1">
      <c r="C153" s="52"/>
      <c r="D153" s="46"/>
    </row>
    <row r="154" spans="3:4" ht="19.8" hidden="1">
      <c r="C154" s="55" t="s">
        <v>106</v>
      </c>
      <c r="D154" s="24"/>
    </row>
    <row r="155" spans="3:4" ht="19.8" hidden="1">
      <c r="C155" s="51"/>
      <c r="D155" s="38"/>
    </row>
    <row r="156" spans="3:4" ht="19.8" hidden="1">
      <c r="C156" s="55" t="s">
        <v>106</v>
      </c>
      <c r="D156" s="24"/>
    </row>
    <row r="157" spans="3:4" ht="19.8" hidden="1">
      <c r="C157" s="56"/>
      <c r="D157" s="46"/>
    </row>
    <row r="158" spans="3:4" ht="19.8" hidden="1">
      <c r="C158" s="55" t="s">
        <v>106</v>
      </c>
      <c r="D158" s="24"/>
    </row>
    <row r="159" spans="3:4" ht="19.8" hidden="1">
      <c r="C159" s="55"/>
      <c r="D159" s="57"/>
    </row>
    <row r="160" spans="3:4" ht="19.8" hidden="1">
      <c r="C160" s="49" t="s">
        <v>106</v>
      </c>
      <c r="D160" s="50"/>
    </row>
    <row r="161" spans="3:4" ht="19.8" hidden="1">
      <c r="C161" s="51"/>
      <c r="D161" s="25"/>
    </row>
    <row r="162" spans="3:4" ht="19.8" hidden="1">
      <c r="C162" s="52" t="s">
        <v>106</v>
      </c>
      <c r="D162" s="43"/>
    </row>
    <row r="163" spans="3:4" ht="19.8" hidden="1">
      <c r="C163" s="53"/>
      <c r="D163" s="28"/>
    </row>
    <row r="164" spans="3:4" ht="19.8" hidden="1">
      <c r="C164" s="55" t="s">
        <v>106</v>
      </c>
      <c r="D164" s="24"/>
    </row>
    <row r="165" spans="3:4" ht="19.8" hidden="1">
      <c r="C165" s="52"/>
      <c r="D165" s="38"/>
    </row>
    <row r="166" spans="3:4" ht="19.8" hidden="1">
      <c r="C166" s="55" t="s">
        <v>106</v>
      </c>
      <c r="D166" s="24"/>
    </row>
    <row r="167" spans="3:4" ht="19.8" hidden="1">
      <c r="C167" s="51"/>
      <c r="D167" s="25"/>
    </row>
    <row r="168" spans="3:4" ht="19.8" hidden="1">
      <c r="C168" s="55" t="s">
        <v>106</v>
      </c>
      <c r="D168" s="24"/>
    </row>
    <row r="169" spans="3:4" ht="19.8" hidden="1">
      <c r="C169" s="56"/>
      <c r="D169" s="48"/>
    </row>
    <row r="170" spans="3:4" ht="19.8" hidden="1">
      <c r="C170" s="55" t="s">
        <v>106</v>
      </c>
      <c r="D170" s="24"/>
    </row>
    <row r="171" spans="3:4" ht="19.8" hidden="1">
      <c r="C171" s="52"/>
      <c r="D171" s="48"/>
    </row>
    <row r="172" spans="3:4" ht="18.600000000000001" hidden="1" thickBot="1">
      <c r="C172" s="371"/>
      <c r="D172" s="58"/>
    </row>
    <row r="173" spans="3:4" hidden="1"/>
    <row r="174" spans="3:4" hidden="1"/>
    <row r="175" spans="3:4" hidden="1"/>
    <row r="176" spans="3:4" hidden="1"/>
  </sheetData>
  <protectedRanges>
    <protectedRange sqref="D14" name="範囲1" securityDescriptor=""/>
    <protectedRange sqref="D7 D11 D15" name="範囲1_1" securityDescriptor=""/>
    <protectedRange sqref="D6" name="範囲1_2" securityDescriptor=""/>
    <protectedRange sqref="D25:D26" name="範囲1_3" securityDescriptor=""/>
    <protectedRange sqref="D19" name="範囲1_4" securityDescriptor=""/>
  </protectedRanges>
  <mergeCells count="1">
    <mergeCell ref="D25:D26"/>
  </mergeCells>
  <phoneticPr fontId="4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相談会集計</vt:lpstr>
      <vt:lpstr>相談会属性</vt:lpstr>
      <vt:lpstr>特記事項</vt:lpstr>
      <vt:lpstr>特記事項（2022）</vt:lpstr>
      <vt:lpstr>相談会集計!Print_Area</vt:lpstr>
      <vt:lpstr>相談会属性!Print_Area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宇田川力</dc:creator>
  <cp:lastModifiedBy>Haruyoshi Endo</cp:lastModifiedBy>
  <dcterms:created xsi:type="dcterms:W3CDTF">2019-07-16T04:09:00Z</dcterms:created>
  <dcterms:modified xsi:type="dcterms:W3CDTF">2024-04-06T01:59:06Z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